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trlProps/ctrlProp2.xml" ContentType="application/vnd.ms-excel.controlproperties+xml"/>
  <Override PartName="/xl/ctrlProps/ctrlProp3.xml" ContentType="application/vnd.ms-excel.control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531" codeName="{657A6CF4-780A-29F0-665F-34B82A1D2417}"/>
  <workbookPr date1904="1" codeName="ThisWorkbook"/>
  <mc:AlternateContent xmlns:mc="http://schemas.openxmlformats.org/markup-compatibility/2006">
    <mc:Choice Requires="x15">
      <x15ac:absPath xmlns:x15ac="http://schemas.microsoft.com/office/spreadsheetml/2010/11/ac" url="C:\Users\LOOPING\Desktop\ACVP\"/>
    </mc:Choice>
  </mc:AlternateContent>
  <xr:revisionPtr revIDLastSave="0" documentId="8_{FA34A063-E08B-4D27-9D79-A7CF77F2C01E}" xr6:coauthVersionLast="47" xr6:coauthVersionMax="47" xr10:uidLastSave="{00000000-0000-0000-0000-000000000000}"/>
  <bookViews>
    <workbookView xWindow="-120" yWindow="-120" windowWidth="24240" windowHeight="13140" tabRatio="789" firstSheet="14" activeTab="24" xr2:uid="{00000000-000D-0000-FFFF-FFFF00000000}"/>
  </bookViews>
  <sheets>
    <sheet name="JSONBuvette" sheetId="28" state="hidden" r:id="rId1"/>
    <sheet name="Buvette" sheetId="29" state="hidden" r:id="rId2"/>
    <sheet name="Param" sheetId="27" state="hidden" r:id="rId3"/>
    <sheet name="Note explicative fichier" sheetId="40" r:id="rId4"/>
    <sheet name="Eq Chrono" sheetId="1" r:id="rId5"/>
    <sheet name="SurvG8" sheetId="19" r:id="rId6"/>
    <sheet name="Poissy Entrée" sheetId="39" r:id="rId7"/>
    <sheet name="Poissy Sortie" sheetId="38" r:id="rId8"/>
    <sheet name="Ponton 1-4" sheetId="35" r:id="rId9"/>
    <sheet name="Ponton D-A" sheetId="37" r:id="rId10"/>
    <sheet name="Equipes" sheetId="5" r:id="rId11"/>
    <sheet name="Detail Equipes" sheetId="30" r:id="rId12"/>
    <sheet name="TEMPS-ponton" sheetId="42" r:id="rId13"/>
    <sheet name="TEMPS-poissy" sheetId="7" r:id="rId14"/>
    <sheet name="penalités" sheetId="47" r:id="rId15"/>
    <sheet name="Heures Pass" sheetId="43" r:id="rId16"/>
    <sheet name="Temps Pass" sheetId="46" r:id="rId17"/>
    <sheet name="Temps corr" sheetId="44" r:id="rId18"/>
    <sheet name="Ecart Record" sheetId="45" r:id="rId19"/>
    <sheet name="CL mi parcours" sheetId="11" r:id="rId20"/>
    <sheet name="Cl Catégories" sheetId="48" r:id="rId21"/>
    <sheet name="CL GENERAL" sheetId="33" r:id="rId22"/>
    <sheet name="Cl Slalom" sheetId="13" r:id="rId23"/>
    <sheet name="Temps départ" sheetId="34" r:id="rId24"/>
    <sheet name="Recompenses" sheetId="20" r:id="rId25"/>
  </sheets>
  <externalReferences>
    <externalReference r:id="rId26"/>
    <externalReference r:id="rId27"/>
  </externalReferences>
  <definedNames>
    <definedName name="_xlnm._FilterDatabase" localSheetId="21">'CL GENERAL'!$A$3:$K$3</definedName>
    <definedName name="_xlnm._FilterDatabase" localSheetId="19" hidden="1">'CL mi parcours'!$A$3:$I$3</definedName>
    <definedName name="_xlnm._FilterDatabase" localSheetId="22" hidden="1">'Cl Slalom'!$A$5:$I$42</definedName>
    <definedName name="_xlnm._FilterDatabase" localSheetId="11" hidden="1">'Detail Equipes'!$A$1:$W$42</definedName>
    <definedName name="_xlnm._FilterDatabase" localSheetId="10" hidden="1">Equipes!$A$1:$I$24</definedName>
    <definedName name="BJHB" localSheetId="14">#REF!</definedName>
    <definedName name="BJHB" localSheetId="16">#REF!</definedName>
    <definedName name="BJHB">#REF!</definedName>
    <definedName name="Excel_BuiltIn_Print_Area_1_1" localSheetId="21">#REF!</definedName>
    <definedName name="Excel_BuiltIn_Print_Area_1_1" localSheetId="14">#REF!</definedName>
    <definedName name="Excel_BuiltIn_Print_Area_1_1" localSheetId="23">#REF!</definedName>
    <definedName name="Excel_BuiltIn_Print_Area_1_1" localSheetId="16">#REF!</definedName>
    <definedName name="Excel_BuiltIn_Print_Area_1_1">#REF!</definedName>
    <definedName name="Excel_BuiltIn_Print_Area_2_1" localSheetId="21">#REF!</definedName>
    <definedName name="Excel_BuiltIn_Print_Area_2_1" localSheetId="14">#REF!</definedName>
    <definedName name="Excel_BuiltIn_Print_Area_2_1" localSheetId="23">#REF!</definedName>
    <definedName name="Excel_BuiltIn_Print_Area_2_1" localSheetId="16">#REF!</definedName>
    <definedName name="Excel_BuiltIn_Print_Area_2_1">#REF!</definedName>
    <definedName name="Excel_BuiltIn_Print_Area_9_1" localSheetId="21">'CL GENERAL'!$A$4:$K$39</definedName>
    <definedName name="Excel_BuiltIn_Print_Area_9_1">#REF!</definedName>
    <definedName name="Excel_BuiltIn_Print_Titles_1" localSheetId="21">(#REF!,#REF!)</definedName>
    <definedName name="Excel_BuiltIn_Print_Titles_1" localSheetId="14">(#REF!,#REF!)</definedName>
    <definedName name="Excel_BuiltIn_Print_Titles_1" localSheetId="23">(#REF!,#REF!)</definedName>
    <definedName name="Excel_BuiltIn_Print_Titles_1" localSheetId="16">(#REF!,#REF!)</definedName>
    <definedName name="Excel_BuiltIn_Print_Titles_1">(#REF!,#REF!)</definedName>
    <definedName name="Excel_BuiltIn_Print_Titles_10" localSheetId="23">('Temps départ'!$A:$B,'Temps départ'!$21:$21)</definedName>
    <definedName name="Excel_BuiltIn_Print_Titles_10">('Cl Slalom'!$A:$B,'Cl Slalom'!$20:$20)</definedName>
    <definedName name="Excel_BuiltIn_Print_Titles_2_1" localSheetId="14">(#REF!,#REF!)</definedName>
    <definedName name="Excel_BuiltIn_Print_Titles_2_1" localSheetId="16">(#REF!,#REF!)</definedName>
    <definedName name="Excel_BuiltIn_Print_Titles_2_1">(#REF!,#REF!)</definedName>
    <definedName name="Excel_BuiltIn_Print_Titles_2_1_1" localSheetId="21">#REF!</definedName>
    <definedName name="Excel_BuiltIn_Print_Titles_2_1_1" localSheetId="14">#REF!</definedName>
    <definedName name="Excel_BuiltIn_Print_Titles_2_1_1" localSheetId="23">#REF!</definedName>
    <definedName name="Excel_BuiltIn_Print_Titles_2_1_1" localSheetId="16">#REF!</definedName>
    <definedName name="Excel_BuiltIn_Print_Titles_2_1_1">#REF!</definedName>
    <definedName name="Excel_BuiltIn_Print_Titles_3_1" localSheetId="14">'TEMPS-poissy'!#REF!</definedName>
    <definedName name="Excel_BuiltIn_Print_Titles_3_1" localSheetId="16">'TEMPS-poissy'!#REF!</definedName>
    <definedName name="Excel_BuiltIn_Print_Titles_3_1">'TEMPS-poissy'!#REF!</definedName>
    <definedName name="Excel_BuiltIn_Print_Titles_3_1_1">(#REF!,#REF!)</definedName>
    <definedName name="Excel_BuiltIn_Print_Titles_4" localSheetId="14">'TEMPS-poissy'!#REF!</definedName>
    <definedName name="Excel_BuiltIn_Print_Titles_4" localSheetId="16">'TEMPS-poissy'!#REF!</definedName>
    <definedName name="Excel_BuiltIn_Print_Titles_4">'TEMPS-poissy'!#REF!</definedName>
    <definedName name="Excel_BuiltIn_Print_Titles_9_1" localSheetId="14">('Cl Slalom'!#REF!,'Cl Slalom'!$20:$20)</definedName>
    <definedName name="Excel_BuiltIn_Print_Titles_9_1" localSheetId="23">('Temps départ'!#REF!,'Temps départ'!$21:$21)</definedName>
    <definedName name="Excel_BuiltIn_Print_Titles_9_1" localSheetId="16">('Cl Slalom'!#REF!,'Cl Slalom'!$20:$20)</definedName>
    <definedName name="Excel_BuiltIn_Print_Titles_9_1">('Cl Slalom'!#REF!,'Cl Slalom'!$20:$20)</definedName>
    <definedName name="File_Transfer">Param!$C$10</definedName>
    <definedName name="_xlnm.Print_Titles" localSheetId="19">'CL mi parcours'!$3:$3</definedName>
    <definedName name="_xlnm.Print_Titles" localSheetId="22">'Cl Slalom'!$1:$4</definedName>
    <definedName name="_xlnm.Print_Titles" localSheetId="13">'TEMPS-poissy'!$A:$B</definedName>
    <definedName name="JKHUI" localSheetId="14">#REF!</definedName>
    <definedName name="JKHUI" localSheetId="16">#REF!</definedName>
    <definedName name="JKHUI">#REF!</definedName>
    <definedName name="JSON">#REF!</definedName>
    <definedName name="JSON_Table" localSheetId="14">#REF!</definedName>
    <definedName name="JSON_Table" localSheetId="16">#REF!</definedName>
    <definedName name="JSON_Table">#REF!</definedName>
    <definedName name="Kiosques">'[1] Kiosques'!$A$3:$A$9</definedName>
    <definedName name="LF">[1]Data_Input!$AB$1</definedName>
    <definedName name="T_Boissons_Chaudes">[1]Cafetaria!$C$3:$BE$12</definedName>
    <definedName name="T_Boissons_fraîches">[1]Cafetaria!$C$43:$BE$52</definedName>
    <definedName name="T_Dates">[1]Import!$A$1:$IV$2</definedName>
    <definedName name="T_Desserts">[1]Import!$C$59:$BE$74</definedName>
    <definedName name="T_Encas_salés">[1]Cafetaria!$C$33:$BE$42</definedName>
    <definedName name="T_Encas_sucrés">[1]Cafetaria!$C$23:$BE$32</definedName>
    <definedName name="T_Entrées">[1]Import!$C$3:$BE$14</definedName>
    <definedName name="T_Fromages">[1]Import!$C$40:$BE$57</definedName>
    <definedName name="T_Garnitures">[1]Import!$C$29:$BE$38</definedName>
    <definedName name="T_JSON">#REF!</definedName>
    <definedName name="T_Plats">[1]Import!$C$16:$BE$27</definedName>
    <definedName name="T_Viennoiseries">[1]Cafetaria!$C$13:$BE$22</definedName>
    <definedName name="tt">'TEMPS-poissy'!#REF!</definedName>
    <definedName name="_xlnm.Print_Area" localSheetId="20">'Cl Catégories'!$B$1:$K$22</definedName>
    <definedName name="_xlnm.Print_Area" localSheetId="21">'CL GENERAL'!$A$1:$K$22</definedName>
    <definedName name="_xlnm.Print_Area" localSheetId="19">'CL mi parcours'!$A$1:$J$22</definedName>
    <definedName name="_xlnm.Print_Area" localSheetId="22">'Cl Slalom'!$A$1:$J$22</definedName>
    <definedName name="_xlnm.Print_Area" localSheetId="4">'Eq Chrono'!$A$1:$O$19</definedName>
    <definedName name="_xlnm.Print_Area" localSheetId="10">Equipes!$A$1:$J$40</definedName>
    <definedName name="_xlnm.Print_Area" localSheetId="3">'Note explicative fichier'!$A$1:$J$33</definedName>
    <definedName name="_xlnm.Print_Area" localSheetId="24">Recompenses!$A$1:$F$61</definedName>
    <definedName name="_xlnm.Print_Area" localSheetId="5">SurvG8!$B$3:$H$36</definedName>
    <definedName name="_xlnm.Print_Area" localSheetId="23">'Temps départ'!$A$1:$I$44</definedName>
    <definedName name="_xlnm.Print_Area" localSheetId="13">'TEMPS-poissy'!$A$1:$L$42</definedName>
  </definedNames>
  <calcPr calcId="181029" refMode="R1C1"/>
</workbook>
</file>

<file path=xl/calcChain.xml><?xml version="1.0" encoding="utf-8"?>
<calcChain xmlns="http://schemas.openxmlformats.org/spreadsheetml/2006/main">
  <c r="A44" i="11" l="1"/>
  <c r="A43" i="11"/>
  <c r="A42" i="11"/>
  <c r="A41" i="11"/>
  <c r="A40" i="11"/>
  <c r="A39" i="11"/>
  <c r="A38" i="11"/>
  <c r="A37" i="11"/>
  <c r="A36" i="11"/>
  <c r="A30" i="11"/>
  <c r="A15" i="11"/>
  <c r="A27" i="11"/>
  <c r="A8" i="11"/>
  <c r="A34" i="11"/>
  <c r="A25" i="11"/>
  <c r="A12" i="11"/>
  <c r="A13" i="11"/>
  <c r="A31" i="11"/>
  <c r="A22" i="11"/>
  <c r="A7" i="11"/>
  <c r="A19" i="11"/>
  <c r="A23" i="11"/>
  <c r="A20" i="11"/>
  <c r="A33" i="11"/>
  <c r="A5" i="11"/>
  <c r="A10" i="11"/>
  <c r="A16" i="11"/>
  <c r="A6" i="11"/>
  <c r="A9" i="11"/>
  <c r="A29" i="11"/>
  <c r="A11" i="11"/>
  <c r="A17" i="11"/>
  <c r="A14" i="11"/>
  <c r="A21" i="11"/>
  <c r="A18" i="11"/>
  <c r="A28" i="11"/>
  <c r="A26" i="11"/>
  <c r="A35" i="11"/>
  <c r="A24" i="11"/>
  <c r="A32" i="11"/>
  <c r="L35" i="44"/>
  <c r="L33" i="44"/>
  <c r="L32" i="44"/>
  <c r="L31" i="44"/>
  <c r="L30" i="44"/>
  <c r="L29" i="44"/>
  <c r="L28" i="44"/>
  <c r="L27" i="44"/>
  <c r="L26" i="44"/>
  <c r="L25" i="44"/>
  <c r="L24" i="44"/>
  <c r="L23" i="44"/>
  <c r="L22" i="44"/>
  <c r="L21" i="44"/>
  <c r="L18" i="44"/>
  <c r="L17" i="44"/>
  <c r="L16" i="44"/>
  <c r="L15" i="44"/>
  <c r="L14" i="44"/>
  <c r="L13" i="44"/>
  <c r="L12" i="44"/>
  <c r="L11" i="44"/>
  <c r="L10" i="44"/>
  <c r="L9" i="44"/>
  <c r="L8" i="44"/>
  <c r="L7" i="44"/>
  <c r="L6" i="44"/>
  <c r="H16" i="47"/>
  <c r="H17" i="47"/>
  <c r="G16" i="47"/>
  <c r="G17" i="47"/>
  <c r="I6" i="5" l="1"/>
  <c r="R34" i="30"/>
  <c r="O34" i="30"/>
  <c r="L34" i="30"/>
  <c r="I34" i="30"/>
  <c r="F34" i="30"/>
  <c r="E34" i="30"/>
  <c r="C34" i="30"/>
  <c r="Y3" i="30"/>
  <c r="Y4" i="30"/>
  <c r="Y5" i="30"/>
  <c r="V34" i="30" l="1"/>
  <c r="Y6" i="30"/>
  <c r="C4" i="19"/>
  <c r="D3" i="19"/>
  <c r="D9" i="19"/>
  <c r="D7" i="19"/>
  <c r="B15" i="5"/>
  <c r="B16" i="5" l="1"/>
  <c r="B17" i="5"/>
  <c r="B18" i="5"/>
  <c r="B19" i="5"/>
  <c r="B20" i="5"/>
  <c r="B21" i="5"/>
  <c r="B22" i="5"/>
  <c r="B23" i="5"/>
  <c r="B24" i="5"/>
  <c r="F33" i="48" s="1"/>
  <c r="B25" i="5"/>
  <c r="B26" i="5"/>
  <c r="M24" i="47"/>
  <c r="M25" i="47"/>
  <c r="M26" i="47"/>
  <c r="M27" i="47"/>
  <c r="M28" i="47"/>
  <c r="M21" i="47"/>
  <c r="M13" i="47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D18" i="5"/>
  <c r="D19" i="5"/>
  <c r="D20" i="5"/>
  <c r="D21" i="5"/>
  <c r="D22" i="5"/>
  <c r="D23" i="5"/>
  <c r="D24" i="5"/>
  <c r="D25" i="5"/>
  <c r="D26" i="5"/>
  <c r="D27" i="5"/>
  <c r="D11" i="19"/>
  <c r="D13" i="19"/>
  <c r="C13" i="19"/>
  <c r="C11" i="19"/>
  <c r="C7" i="19"/>
  <c r="L39" i="33"/>
  <c r="L31" i="33"/>
  <c r="L22" i="33"/>
  <c r="L15" i="33"/>
  <c r="L6" i="33"/>
  <c r="L24" i="33"/>
  <c r="L8" i="33"/>
  <c r="L44" i="33"/>
  <c r="L36" i="33"/>
  <c r="L28" i="33"/>
  <c r="L19" i="33"/>
  <c r="L11" i="33"/>
  <c r="L43" i="33"/>
  <c r="L42" i="33"/>
  <c r="L41" i="33"/>
  <c r="L37" i="33"/>
  <c r="L35" i="33"/>
  <c r="L34" i="33"/>
  <c r="L33" i="33"/>
  <c r="L32" i="33"/>
  <c r="L29" i="33"/>
  <c r="L27" i="33"/>
  <c r="L26" i="33"/>
  <c r="L25" i="33"/>
  <c r="L20" i="33"/>
  <c r="L18" i="33"/>
  <c r="L17" i="33"/>
  <c r="L16" i="33"/>
  <c r="L12" i="33"/>
  <c r="L10" i="33"/>
  <c r="L9" i="33"/>
  <c r="L44" i="47"/>
  <c r="L43" i="47"/>
  <c r="L42" i="47"/>
  <c r="L41" i="47"/>
  <c r="L40" i="47"/>
  <c r="L39" i="47"/>
  <c r="L38" i="47"/>
  <c r="L37" i="47"/>
  <c r="L36" i="47"/>
  <c r="L35" i="47"/>
  <c r="L34" i="47"/>
  <c r="L33" i="47"/>
  <c r="L32" i="47"/>
  <c r="L31" i="47"/>
  <c r="L30" i="47"/>
  <c r="L29" i="47"/>
  <c r="I44" i="47"/>
  <c r="I43" i="47"/>
  <c r="I42" i="47"/>
  <c r="I41" i="47"/>
  <c r="I40" i="47"/>
  <c r="I39" i="47"/>
  <c r="I38" i="47"/>
  <c r="I37" i="47"/>
  <c r="I36" i="47"/>
  <c r="I35" i="47"/>
  <c r="I34" i="47"/>
  <c r="I33" i="47"/>
  <c r="I32" i="47"/>
  <c r="I31" i="47"/>
  <c r="I30" i="47"/>
  <c r="I29" i="47"/>
  <c r="J44" i="47"/>
  <c r="J43" i="47"/>
  <c r="J42" i="47"/>
  <c r="J41" i="47"/>
  <c r="J40" i="47"/>
  <c r="J39" i="47"/>
  <c r="J38" i="47"/>
  <c r="J37" i="47"/>
  <c r="J36" i="47"/>
  <c r="J35" i="47"/>
  <c r="J34" i="47"/>
  <c r="J33" i="47"/>
  <c r="J32" i="47"/>
  <c r="J31" i="47"/>
  <c r="J30" i="47"/>
  <c r="J29" i="47"/>
  <c r="J28" i="47"/>
  <c r="J27" i="47"/>
  <c r="J26" i="47"/>
  <c r="J25" i="47"/>
  <c r="J24" i="47"/>
  <c r="J23" i="47"/>
  <c r="L23" i="47" s="1"/>
  <c r="J22" i="47"/>
  <c r="J21" i="47"/>
  <c r="J20" i="47"/>
  <c r="J19" i="47"/>
  <c r="J18" i="47"/>
  <c r="J17" i="47"/>
  <c r="J16" i="47"/>
  <c r="J15" i="47"/>
  <c r="J14" i="47"/>
  <c r="J13" i="47"/>
  <c r="J12" i="47"/>
  <c r="J11" i="47"/>
  <c r="J10" i="47"/>
  <c r="J9" i="47"/>
  <c r="J8" i="47"/>
  <c r="J7" i="47"/>
  <c r="J6" i="47"/>
  <c r="J5" i="47"/>
  <c r="G28" i="47"/>
  <c r="G27" i="47"/>
  <c r="G26" i="47"/>
  <c r="G25" i="47"/>
  <c r="G24" i="47"/>
  <c r="G22" i="47"/>
  <c r="G21" i="47"/>
  <c r="G20" i="47"/>
  <c r="G19" i="47"/>
  <c r="G18" i="47"/>
  <c r="G15" i="47"/>
  <c r="G14" i="47"/>
  <c r="G13" i="47"/>
  <c r="G12" i="47"/>
  <c r="G11" i="47"/>
  <c r="G10" i="47"/>
  <c r="G9" i="47"/>
  <c r="G8" i="47"/>
  <c r="G7" i="47"/>
  <c r="G6" i="47"/>
  <c r="G5" i="47"/>
  <c r="G23" i="47"/>
  <c r="I23" i="47" s="1"/>
  <c r="G44" i="47"/>
  <c r="G43" i="47"/>
  <c r="G42" i="47"/>
  <c r="G41" i="47"/>
  <c r="G40" i="47"/>
  <c r="G39" i="47"/>
  <c r="G38" i="47"/>
  <c r="G37" i="47"/>
  <c r="G36" i="47"/>
  <c r="G35" i="47"/>
  <c r="G34" i="47"/>
  <c r="G33" i="47"/>
  <c r="G32" i="47"/>
  <c r="G31" i="47"/>
  <c r="G30" i="47"/>
  <c r="G29" i="47"/>
  <c r="L7" i="33" l="1"/>
  <c r="L40" i="33"/>
  <c r="L30" i="33"/>
  <c r="L23" i="33"/>
  <c r="L38" i="33"/>
  <c r="L14" i="33"/>
  <c r="L13" i="33"/>
  <c r="L21" i="33"/>
  <c r="H37" i="33"/>
  <c r="H28" i="33"/>
  <c r="H32" i="33"/>
  <c r="H33" i="33"/>
  <c r="H34" i="33"/>
  <c r="H35" i="33"/>
  <c r="H36" i="33"/>
  <c r="H40" i="33"/>
  <c r="H41" i="33"/>
  <c r="H42" i="33"/>
  <c r="H43" i="33"/>
  <c r="H44" i="33"/>
  <c r="M44" i="43"/>
  <c r="L44" i="43"/>
  <c r="K44" i="43"/>
  <c r="J44" i="43"/>
  <c r="I44" i="43"/>
  <c r="H44" i="43"/>
  <c r="G44" i="43"/>
  <c r="M43" i="43"/>
  <c r="L43" i="43"/>
  <c r="K43" i="43"/>
  <c r="J43" i="43"/>
  <c r="I43" i="43"/>
  <c r="H43" i="43"/>
  <c r="G43" i="43"/>
  <c r="I43" i="46" s="1"/>
  <c r="I43" i="44" s="1"/>
  <c r="M42" i="43"/>
  <c r="L42" i="43"/>
  <c r="K42" i="43"/>
  <c r="J42" i="43"/>
  <c r="I42" i="46" s="1"/>
  <c r="I42" i="44" s="1"/>
  <c r="I42" i="43"/>
  <c r="H42" i="43"/>
  <c r="G42" i="43"/>
  <c r="L42" i="46" s="1"/>
  <c r="L42" i="44" s="1"/>
  <c r="M41" i="43"/>
  <c r="L41" i="46" s="1"/>
  <c r="L41" i="44" s="1"/>
  <c r="L41" i="43"/>
  <c r="K41" i="43"/>
  <c r="J41" i="43"/>
  <c r="I41" i="43"/>
  <c r="H41" i="43"/>
  <c r="G41" i="43"/>
  <c r="M40" i="43"/>
  <c r="L40" i="43"/>
  <c r="K40" i="43"/>
  <c r="J40" i="43"/>
  <c r="I40" i="43"/>
  <c r="H40" i="43"/>
  <c r="G40" i="43"/>
  <c r="M39" i="43"/>
  <c r="L39" i="43"/>
  <c r="K39" i="43"/>
  <c r="J39" i="43"/>
  <c r="I39" i="43"/>
  <c r="H39" i="43"/>
  <c r="G39" i="43"/>
  <c r="K39" i="46" s="1"/>
  <c r="K39" i="44" s="1"/>
  <c r="M38" i="43"/>
  <c r="L38" i="43"/>
  <c r="K38" i="43"/>
  <c r="J38" i="43"/>
  <c r="I38" i="43"/>
  <c r="H38" i="43"/>
  <c r="G38" i="43"/>
  <c r="M37" i="43"/>
  <c r="L37" i="43"/>
  <c r="K37" i="43"/>
  <c r="J37" i="43"/>
  <c r="I37" i="43"/>
  <c r="H37" i="43"/>
  <c r="G37" i="43"/>
  <c r="M36" i="43"/>
  <c r="L36" i="43"/>
  <c r="K36" i="43"/>
  <c r="J36" i="43"/>
  <c r="I36" i="43"/>
  <c r="H36" i="43"/>
  <c r="G36" i="43"/>
  <c r="M35" i="43"/>
  <c r="L35" i="43"/>
  <c r="K35" i="43"/>
  <c r="J35" i="43"/>
  <c r="I35" i="43"/>
  <c r="H35" i="43"/>
  <c r="G35" i="43"/>
  <c r="J35" i="46" s="1"/>
  <c r="J35" i="44" s="1"/>
  <c r="M34" i="43"/>
  <c r="L34" i="43"/>
  <c r="K34" i="43"/>
  <c r="J34" i="43"/>
  <c r="I34" i="43"/>
  <c r="H34" i="43"/>
  <c r="G34" i="43"/>
  <c r="M33" i="43"/>
  <c r="L33" i="43"/>
  <c r="K33" i="43"/>
  <c r="J33" i="43"/>
  <c r="I33" i="43"/>
  <c r="H33" i="43"/>
  <c r="G33" i="43"/>
  <c r="M32" i="43"/>
  <c r="L32" i="43"/>
  <c r="K32" i="43"/>
  <c r="J32" i="43"/>
  <c r="I32" i="43"/>
  <c r="H32" i="43"/>
  <c r="G32" i="43"/>
  <c r="M31" i="43"/>
  <c r="L31" i="43"/>
  <c r="K31" i="43"/>
  <c r="J31" i="43"/>
  <c r="I31" i="43"/>
  <c r="H31" i="43"/>
  <c r="G31" i="43"/>
  <c r="M30" i="43"/>
  <c r="L30" i="43"/>
  <c r="K30" i="43"/>
  <c r="J30" i="43"/>
  <c r="I30" i="43"/>
  <c r="H30" i="43"/>
  <c r="G30" i="43"/>
  <c r="M29" i="43"/>
  <c r="L29" i="43"/>
  <c r="K29" i="43"/>
  <c r="J29" i="43"/>
  <c r="I29" i="43"/>
  <c r="H29" i="43"/>
  <c r="G29" i="43"/>
  <c r="M28" i="43"/>
  <c r="L28" i="43"/>
  <c r="K28" i="43"/>
  <c r="J28" i="43"/>
  <c r="I28" i="43"/>
  <c r="H28" i="43"/>
  <c r="G28" i="43"/>
  <c r="M27" i="43"/>
  <c r="L27" i="43"/>
  <c r="K27" i="43"/>
  <c r="J27" i="43"/>
  <c r="I27" i="43"/>
  <c r="H27" i="43"/>
  <c r="G27" i="43"/>
  <c r="M26" i="43"/>
  <c r="L26" i="43"/>
  <c r="K26" i="43"/>
  <c r="J26" i="43"/>
  <c r="I26" i="43"/>
  <c r="H26" i="43"/>
  <c r="G26" i="43"/>
  <c r="M25" i="43"/>
  <c r="L25" i="43"/>
  <c r="K25" i="43"/>
  <c r="J25" i="43"/>
  <c r="I25" i="43"/>
  <c r="H25" i="43"/>
  <c r="G25" i="43"/>
  <c r="M24" i="43"/>
  <c r="L24" i="43"/>
  <c r="K24" i="43"/>
  <c r="J24" i="43"/>
  <c r="I24" i="43"/>
  <c r="H24" i="43"/>
  <c r="G24" i="43"/>
  <c r="L22" i="42"/>
  <c r="L21" i="42"/>
  <c r="L20" i="42"/>
  <c r="L19" i="42"/>
  <c r="L18" i="42"/>
  <c r="L17" i="42"/>
  <c r="L16" i="42"/>
  <c r="L15" i="42"/>
  <c r="L14" i="42"/>
  <c r="L13" i="42"/>
  <c r="L12" i="42"/>
  <c r="L11" i="42"/>
  <c r="L10" i="42"/>
  <c r="L9" i="42"/>
  <c r="L8" i="42"/>
  <c r="L7" i="42"/>
  <c r="L6" i="42"/>
  <c r="L5" i="42"/>
  <c r="L24" i="42"/>
  <c r="L25" i="42"/>
  <c r="L26" i="42"/>
  <c r="L27" i="42"/>
  <c r="L28" i="42"/>
  <c r="L29" i="42"/>
  <c r="L30" i="42"/>
  <c r="L31" i="42"/>
  <c r="L32" i="42"/>
  <c r="L33" i="42"/>
  <c r="L34" i="42"/>
  <c r="L35" i="42"/>
  <c r="L36" i="42"/>
  <c r="L37" i="42"/>
  <c r="L38" i="42"/>
  <c r="L39" i="42"/>
  <c r="L40" i="42"/>
  <c r="L41" i="42"/>
  <c r="L42" i="42"/>
  <c r="L43" i="42"/>
  <c r="L44" i="42"/>
  <c r="L23" i="42"/>
  <c r="L31" i="46" l="1"/>
  <c r="L34" i="46"/>
  <c r="H27" i="46"/>
  <c r="H27" i="44" s="1"/>
  <c r="J30" i="46"/>
  <c r="J30" i="44" s="1"/>
  <c r="L38" i="46"/>
  <c r="L38" i="44" s="1"/>
  <c r="L29" i="46"/>
  <c r="L37" i="46"/>
  <c r="L37" i="44" s="1"/>
  <c r="J36" i="46"/>
  <c r="J36" i="44" s="1"/>
  <c r="G44" i="46"/>
  <c r="G44" i="44" s="1"/>
  <c r="L33" i="46"/>
  <c r="H41" i="46"/>
  <c r="H41" i="44" s="1"/>
  <c r="K32" i="46"/>
  <c r="K32" i="44" s="1"/>
  <c r="G40" i="46"/>
  <c r="G40" i="44" s="1"/>
  <c r="I28" i="46"/>
  <c r="I28" i="44" s="1"/>
  <c r="L26" i="46"/>
  <c r="L25" i="46"/>
  <c r="J24" i="46"/>
  <c r="J24" i="44" s="1"/>
  <c r="K25" i="46"/>
  <c r="K25" i="44" s="1"/>
  <c r="J40" i="46"/>
  <c r="J40" i="44" s="1"/>
  <c r="J44" i="46"/>
  <c r="J44" i="44" s="1"/>
  <c r="G33" i="46"/>
  <c r="G33" i="44" s="1"/>
  <c r="G32" i="46"/>
  <c r="G32" i="44" s="1"/>
  <c r="K40" i="46"/>
  <c r="K40" i="44" s="1"/>
  <c r="K24" i="46"/>
  <c r="K24" i="44" s="1"/>
  <c r="L40" i="46"/>
  <c r="L40" i="44" s="1"/>
  <c r="H30" i="46"/>
  <c r="H30" i="44" s="1"/>
  <c r="H44" i="46"/>
  <c r="H44" i="44" s="1"/>
  <c r="I31" i="46"/>
  <c r="I31" i="44" s="1"/>
  <c r="L39" i="46"/>
  <c r="L39" i="44" s="1"/>
  <c r="G26" i="46"/>
  <c r="G26" i="44" s="1"/>
  <c r="J31" i="46"/>
  <c r="J31" i="44" s="1"/>
  <c r="G42" i="46"/>
  <c r="G42" i="44" s="1"/>
  <c r="G34" i="46"/>
  <c r="G34" i="44" s="1"/>
  <c r="H31" i="46"/>
  <c r="H31" i="44" s="1"/>
  <c r="I33" i="46"/>
  <c r="I33" i="44" s="1"/>
  <c r="K33" i="46"/>
  <c r="K33" i="44" s="1"/>
  <c r="G41" i="46"/>
  <c r="G41" i="44" s="1"/>
  <c r="I36" i="46"/>
  <c r="I36" i="44" s="1"/>
  <c r="I44" i="46"/>
  <c r="I44" i="44" s="1"/>
  <c r="K41" i="46"/>
  <c r="K41" i="44" s="1"/>
  <c r="H25" i="46"/>
  <c r="H25" i="44" s="1"/>
  <c r="G36" i="46"/>
  <c r="G36" i="44" s="1"/>
  <c r="G25" i="46"/>
  <c r="G25" i="44" s="1"/>
  <c r="H36" i="46"/>
  <c r="H36" i="44" s="1"/>
  <c r="I25" i="46"/>
  <c r="I25" i="44" s="1"/>
  <c r="H28" i="46"/>
  <c r="H28" i="44" s="1"/>
  <c r="J25" i="46"/>
  <c r="J25" i="44" s="1"/>
  <c r="G28" i="46"/>
  <c r="G28" i="44" s="1"/>
  <c r="J28" i="46"/>
  <c r="J28" i="44" s="1"/>
  <c r="J32" i="46"/>
  <c r="J32" i="44" s="1"/>
  <c r="G31" i="46"/>
  <c r="G31" i="44" s="1"/>
  <c r="L24" i="46"/>
  <c r="G24" i="46"/>
  <c r="G24" i="44" s="1"/>
  <c r="K44" i="46"/>
  <c r="K44" i="44" s="1"/>
  <c r="H24" i="46"/>
  <c r="H24" i="44" s="1"/>
  <c r="I24" i="46"/>
  <c r="I24" i="44" s="1"/>
  <c r="I32" i="46"/>
  <c r="I32" i="44" s="1"/>
  <c r="K28" i="46"/>
  <c r="K28" i="44" s="1"/>
  <c r="L28" i="46"/>
  <c r="L36" i="46"/>
  <c r="L36" i="44" s="1"/>
  <c r="J33" i="46"/>
  <c r="J33" i="44" s="1"/>
  <c r="L32" i="46"/>
  <c r="H32" i="46"/>
  <c r="H32" i="44" s="1"/>
  <c r="G35" i="46"/>
  <c r="G35" i="44" s="1"/>
  <c r="H42" i="46"/>
  <c r="H42" i="44" s="1"/>
  <c r="H26" i="46"/>
  <c r="H26" i="44" s="1"/>
  <c r="I26" i="46"/>
  <c r="I26" i="44" s="1"/>
  <c r="J26" i="46"/>
  <c r="J26" i="44" s="1"/>
  <c r="H33" i="46"/>
  <c r="H33" i="44" s="1"/>
  <c r="J34" i="46"/>
  <c r="J34" i="44" s="1"/>
  <c r="H40" i="46"/>
  <c r="H40" i="44" s="1"/>
  <c r="I41" i="46"/>
  <c r="I41" i="44" s="1"/>
  <c r="K26" i="46"/>
  <c r="K26" i="44" s="1"/>
  <c r="H34" i="46"/>
  <c r="H34" i="44" s="1"/>
  <c r="I27" i="46"/>
  <c r="I27" i="44" s="1"/>
  <c r="J43" i="46"/>
  <c r="J43" i="44" s="1"/>
  <c r="H35" i="46"/>
  <c r="H35" i="44" s="1"/>
  <c r="J27" i="46"/>
  <c r="J27" i="44" s="1"/>
  <c r="I34" i="46"/>
  <c r="I34" i="44" s="1"/>
  <c r="K36" i="46"/>
  <c r="K36" i="44" s="1"/>
  <c r="I35" i="46"/>
  <c r="I35" i="44" s="1"/>
  <c r="K27" i="46"/>
  <c r="K27" i="44" s="1"/>
  <c r="K35" i="46"/>
  <c r="K35" i="44" s="1"/>
  <c r="J42" i="46"/>
  <c r="J42" i="44" s="1"/>
  <c r="K43" i="46"/>
  <c r="K43" i="44" s="1"/>
  <c r="L44" i="46"/>
  <c r="L44" i="44" s="1"/>
  <c r="L27" i="46"/>
  <c r="K34" i="46"/>
  <c r="K34" i="44" s="1"/>
  <c r="L35" i="46"/>
  <c r="H39" i="46"/>
  <c r="H39" i="44" s="1"/>
  <c r="I40" i="46"/>
  <c r="I40" i="44" s="1"/>
  <c r="J41" i="46"/>
  <c r="J41" i="44" s="1"/>
  <c r="G30" i="46"/>
  <c r="G30" i="44" s="1"/>
  <c r="G38" i="46"/>
  <c r="G38" i="44" s="1"/>
  <c r="K42" i="46"/>
  <c r="K42" i="44" s="1"/>
  <c r="L43" i="46"/>
  <c r="L43" i="44" s="1"/>
  <c r="K38" i="46"/>
  <c r="K38" i="44" s="1"/>
  <c r="I38" i="46"/>
  <c r="I38" i="44" s="1"/>
  <c r="L30" i="46"/>
  <c r="K31" i="46"/>
  <c r="K31" i="44" s="1"/>
  <c r="H38" i="46"/>
  <c r="H38" i="44" s="1"/>
  <c r="I30" i="46"/>
  <c r="I30" i="44" s="1"/>
  <c r="J38" i="46"/>
  <c r="J38" i="44" s="1"/>
  <c r="K30" i="46"/>
  <c r="K30" i="44" s="1"/>
  <c r="G39" i="46"/>
  <c r="G39" i="44" s="1"/>
  <c r="H43" i="46"/>
  <c r="H43" i="44" s="1"/>
  <c r="I39" i="46"/>
  <c r="I39" i="44" s="1"/>
  <c r="G43" i="46"/>
  <c r="G43" i="44" s="1"/>
  <c r="J39" i="46"/>
  <c r="J39" i="44" s="1"/>
  <c r="G27" i="46"/>
  <c r="G27" i="44" s="1"/>
  <c r="H29" i="33"/>
  <c r="H39" i="33"/>
  <c r="H31" i="33"/>
  <c r="H38" i="33"/>
  <c r="H30" i="33"/>
  <c r="G37" i="46"/>
  <c r="G37" i="44" s="1"/>
  <c r="G29" i="46"/>
  <c r="G29" i="44" s="1"/>
  <c r="H29" i="46"/>
  <c r="H29" i="44" s="1"/>
  <c r="H37" i="46"/>
  <c r="H37" i="44" s="1"/>
  <c r="I29" i="46"/>
  <c r="I29" i="44" s="1"/>
  <c r="I37" i="46"/>
  <c r="I37" i="44" s="1"/>
  <c r="J29" i="46"/>
  <c r="J29" i="44" s="1"/>
  <c r="J37" i="46"/>
  <c r="J37" i="44" s="1"/>
  <c r="K29" i="46"/>
  <c r="K29" i="44" s="1"/>
  <c r="K37" i="46"/>
  <c r="K37" i="44" s="1"/>
  <c r="H9" i="47" l="1"/>
  <c r="I9" i="47" s="1"/>
  <c r="C18" i="5" l="1"/>
  <c r="E18" i="5"/>
  <c r="F18" i="5"/>
  <c r="G18" i="5"/>
  <c r="H18" i="5"/>
  <c r="I18" i="5"/>
  <c r="I4" i="11" l="1"/>
  <c r="I41" i="11" s="1"/>
  <c r="B56" i="20" l="1"/>
  <c r="E56" i="20" s="1"/>
  <c r="B42" i="20"/>
  <c r="E42" i="20" s="1"/>
  <c r="H7" i="47"/>
  <c r="I7" i="47" s="1"/>
  <c r="E29" i="20" l="1"/>
  <c r="B49" i="20"/>
  <c r="E49" i="20" s="1"/>
  <c r="I30" i="5"/>
  <c r="D32" i="5"/>
  <c r="C32" i="5"/>
  <c r="G3" i="5"/>
  <c r="H3" i="5"/>
  <c r="F3" i="5"/>
  <c r="D3" i="5"/>
  <c r="C6" i="42" s="1"/>
  <c r="C24" i="11" s="1"/>
  <c r="E3" i="5"/>
  <c r="C3" i="5"/>
  <c r="B6" i="42" s="1"/>
  <c r="B24" i="11" s="1"/>
  <c r="G38" i="5"/>
  <c r="H38" i="5"/>
  <c r="F38" i="5"/>
  <c r="D38" i="5"/>
  <c r="C41" i="42" s="1"/>
  <c r="C41" i="11" s="1"/>
  <c r="E38" i="5"/>
  <c r="C38" i="5"/>
  <c r="B41" i="42" s="1"/>
  <c r="B41" i="11" s="1"/>
  <c r="G21" i="5"/>
  <c r="H21" i="5"/>
  <c r="F21" i="5"/>
  <c r="C24" i="42"/>
  <c r="C19" i="11" s="1"/>
  <c r="E21" i="5"/>
  <c r="C21" i="5"/>
  <c r="B24" i="42" s="1"/>
  <c r="B19" i="11" s="1"/>
  <c r="H30" i="5"/>
  <c r="G30" i="5"/>
  <c r="D30" i="5"/>
  <c r="C33" i="42" s="1"/>
  <c r="C27" i="11" s="1"/>
  <c r="F30" i="5"/>
  <c r="E30" i="5"/>
  <c r="C30" i="5"/>
  <c r="B33" i="42" s="1"/>
  <c r="B27" i="11" s="1"/>
  <c r="I32" i="5"/>
  <c r="H32" i="5"/>
  <c r="G32" i="5"/>
  <c r="F32" i="5"/>
  <c r="E32" i="5"/>
  <c r="B28" i="5"/>
  <c r="B31" i="5"/>
  <c r="F1" i="48"/>
  <c r="B2" i="5"/>
  <c r="B13" i="5"/>
  <c r="B32" i="5"/>
  <c r="F34" i="48" s="1"/>
  <c r="B12" i="5"/>
  <c r="B7" i="5"/>
  <c r="E10" i="34" s="1"/>
  <c r="B9" i="5"/>
  <c r="B27" i="5"/>
  <c r="B4" i="5"/>
  <c r="B29" i="5"/>
  <c r="B11" i="5"/>
  <c r="B33" i="5"/>
  <c r="F14" i="48" s="1"/>
  <c r="B5" i="5"/>
  <c r="B3" i="5"/>
  <c r="F30" i="48" s="1"/>
  <c r="B6" i="5"/>
  <c r="B8" i="5"/>
  <c r="E19" i="33" s="1"/>
  <c r="B10" i="5"/>
  <c r="B30" i="5"/>
  <c r="F35" i="48" s="1"/>
  <c r="B14" i="5"/>
  <c r="B34" i="5"/>
  <c r="F37" i="48" s="1"/>
  <c r="B41" i="5"/>
  <c r="J41" i="5"/>
  <c r="B40" i="5"/>
  <c r="J40" i="5"/>
  <c r="B39" i="5"/>
  <c r="F42" i="48" s="1"/>
  <c r="J39" i="5"/>
  <c r="G42" i="48" s="1"/>
  <c r="B38" i="5"/>
  <c r="J38" i="5"/>
  <c r="G41" i="48" s="1"/>
  <c r="B36" i="5"/>
  <c r="F39" i="48" s="1"/>
  <c r="J36" i="5"/>
  <c r="G39" i="48" s="1"/>
  <c r="B37" i="5"/>
  <c r="F40" i="48" s="1"/>
  <c r="J37" i="5"/>
  <c r="G40" i="48" s="1"/>
  <c r="B35" i="5"/>
  <c r="F38" i="48" s="1"/>
  <c r="J35" i="5"/>
  <c r="G38" i="48" s="1"/>
  <c r="I5" i="5"/>
  <c r="H5" i="5"/>
  <c r="G5" i="5"/>
  <c r="F5" i="5"/>
  <c r="I25" i="5"/>
  <c r="H25" i="5"/>
  <c r="G25" i="5"/>
  <c r="F25" i="5"/>
  <c r="E25" i="5"/>
  <c r="C28" i="42"/>
  <c r="C13" i="11" s="1"/>
  <c r="C25" i="5"/>
  <c r="B28" i="42" s="1"/>
  <c r="B13" i="11" s="1"/>
  <c r="E5" i="5"/>
  <c r="C8" i="42"/>
  <c r="C26" i="11" s="1"/>
  <c r="C5" i="5"/>
  <c r="M5" i="13"/>
  <c r="N5" i="13" s="1"/>
  <c r="M6" i="13"/>
  <c r="M7" i="13"/>
  <c r="M8" i="13"/>
  <c r="P5" i="13"/>
  <c r="P6" i="13"/>
  <c r="P7" i="13"/>
  <c r="P8" i="13"/>
  <c r="M9" i="13"/>
  <c r="P9" i="13"/>
  <c r="M10" i="13"/>
  <c r="P10" i="13"/>
  <c r="M11" i="13"/>
  <c r="P11" i="13"/>
  <c r="M12" i="13"/>
  <c r="P12" i="13"/>
  <c r="M13" i="13"/>
  <c r="P13" i="13"/>
  <c r="M14" i="13"/>
  <c r="P14" i="13"/>
  <c r="M15" i="13"/>
  <c r="P15" i="13"/>
  <c r="M16" i="13"/>
  <c r="P16" i="13"/>
  <c r="M17" i="13"/>
  <c r="P17" i="13"/>
  <c r="M18" i="13"/>
  <c r="P18" i="13"/>
  <c r="M19" i="13"/>
  <c r="P19" i="13"/>
  <c r="M20" i="13"/>
  <c r="P20" i="13"/>
  <c r="M21" i="13"/>
  <c r="P21" i="13"/>
  <c r="M22" i="13"/>
  <c r="P22" i="13"/>
  <c r="M23" i="13"/>
  <c r="P23" i="13"/>
  <c r="M24" i="13"/>
  <c r="P24" i="13"/>
  <c r="M25" i="13"/>
  <c r="P25" i="13"/>
  <c r="M26" i="13"/>
  <c r="P26" i="13"/>
  <c r="M27" i="13"/>
  <c r="P27" i="13"/>
  <c r="M28" i="13"/>
  <c r="P28" i="13"/>
  <c r="M29" i="13"/>
  <c r="P29" i="13"/>
  <c r="M30" i="13"/>
  <c r="P30" i="13"/>
  <c r="M31" i="13"/>
  <c r="P31" i="13"/>
  <c r="M32" i="13"/>
  <c r="P32" i="13"/>
  <c r="M33" i="13"/>
  <c r="P33" i="13"/>
  <c r="M34" i="13"/>
  <c r="P34" i="13"/>
  <c r="M35" i="13"/>
  <c r="P35" i="13"/>
  <c r="M36" i="13"/>
  <c r="P36" i="13"/>
  <c r="M37" i="13"/>
  <c r="P37" i="13"/>
  <c r="M38" i="13"/>
  <c r="P38" i="13"/>
  <c r="M39" i="13"/>
  <c r="P39" i="13"/>
  <c r="M40" i="13"/>
  <c r="P40" i="13"/>
  <c r="M41" i="13"/>
  <c r="P41" i="13"/>
  <c r="M42" i="13"/>
  <c r="P42" i="13"/>
  <c r="M43" i="13"/>
  <c r="P43" i="13"/>
  <c r="M44" i="13"/>
  <c r="P44" i="13"/>
  <c r="E6" i="5"/>
  <c r="E28" i="5"/>
  <c r="E23" i="5"/>
  <c r="E41" i="5"/>
  <c r="F41" i="5"/>
  <c r="G41" i="5"/>
  <c r="H41" i="5"/>
  <c r="I41" i="5"/>
  <c r="D41" i="5"/>
  <c r="C44" i="42" s="1"/>
  <c r="C44" i="11" s="1"/>
  <c r="C41" i="5"/>
  <c r="B44" i="42" s="1"/>
  <c r="B44" i="11" s="1"/>
  <c r="E40" i="5"/>
  <c r="F40" i="5"/>
  <c r="G40" i="5"/>
  <c r="H40" i="5"/>
  <c r="I40" i="5"/>
  <c r="D40" i="5"/>
  <c r="C43" i="42" s="1"/>
  <c r="C43" i="11" s="1"/>
  <c r="C40" i="5"/>
  <c r="B43" i="42" s="1"/>
  <c r="B43" i="11" s="1"/>
  <c r="E39" i="5"/>
  <c r="F39" i="5"/>
  <c r="G39" i="5"/>
  <c r="H39" i="5"/>
  <c r="I39" i="5"/>
  <c r="D39" i="5"/>
  <c r="C42" i="42" s="1"/>
  <c r="C42" i="11" s="1"/>
  <c r="C39" i="5"/>
  <c r="B42" i="42" s="1"/>
  <c r="B42" i="11" s="1"/>
  <c r="I38" i="5"/>
  <c r="E37" i="5"/>
  <c r="F37" i="5"/>
  <c r="G37" i="5"/>
  <c r="H37" i="5"/>
  <c r="I37" i="5"/>
  <c r="D37" i="5"/>
  <c r="C40" i="42" s="1"/>
  <c r="C40" i="11" s="1"/>
  <c r="C37" i="5"/>
  <c r="B40" i="42" s="1"/>
  <c r="B40" i="11" s="1"/>
  <c r="E36" i="5"/>
  <c r="F36" i="5"/>
  <c r="G36" i="5"/>
  <c r="H36" i="5"/>
  <c r="I36" i="5"/>
  <c r="D36" i="5"/>
  <c r="C39" i="42" s="1"/>
  <c r="C39" i="11" s="1"/>
  <c r="C36" i="5"/>
  <c r="B39" i="42" s="1"/>
  <c r="B39" i="11" s="1"/>
  <c r="E35" i="5"/>
  <c r="F35" i="5"/>
  <c r="G35" i="5"/>
  <c r="H35" i="5"/>
  <c r="I35" i="5"/>
  <c r="D35" i="5"/>
  <c r="C38" i="42" s="1"/>
  <c r="C38" i="11" s="1"/>
  <c r="C35" i="5"/>
  <c r="B38" i="42" s="1"/>
  <c r="B38" i="11" s="1"/>
  <c r="E34" i="5"/>
  <c r="F34" i="5"/>
  <c r="G34" i="5"/>
  <c r="H34" i="5"/>
  <c r="I34" i="5"/>
  <c r="D34" i="5"/>
  <c r="C37" i="42" s="1"/>
  <c r="C37" i="11" s="1"/>
  <c r="C34" i="5"/>
  <c r="B37" i="42" s="1"/>
  <c r="B37" i="11" s="1"/>
  <c r="E33" i="5"/>
  <c r="F33" i="5"/>
  <c r="G33" i="5"/>
  <c r="H33" i="5"/>
  <c r="I33" i="5"/>
  <c r="D33" i="5"/>
  <c r="C36" i="42" s="1"/>
  <c r="C36" i="11" s="1"/>
  <c r="C33" i="5"/>
  <c r="B36" i="42" s="1"/>
  <c r="B36" i="11" s="1"/>
  <c r="C35" i="42"/>
  <c r="C30" i="11" s="1"/>
  <c r="E31" i="5"/>
  <c r="F31" i="5"/>
  <c r="G31" i="5"/>
  <c r="H31" i="5"/>
  <c r="I31" i="5"/>
  <c r="D31" i="5"/>
  <c r="C34" i="42" s="1"/>
  <c r="C15" i="11" s="1"/>
  <c r="C31" i="5"/>
  <c r="B34" i="42" s="1"/>
  <c r="B15" i="11" s="1"/>
  <c r="E29" i="5"/>
  <c r="F29" i="5"/>
  <c r="G29" i="5"/>
  <c r="H29" i="5"/>
  <c r="I29" i="5"/>
  <c r="D29" i="5"/>
  <c r="C32" i="42" s="1"/>
  <c r="C8" i="11" s="1"/>
  <c r="C29" i="5"/>
  <c r="B32" i="42" s="1"/>
  <c r="B8" i="11" s="1"/>
  <c r="F28" i="5"/>
  <c r="G28" i="5"/>
  <c r="H28" i="5"/>
  <c r="I28" i="5"/>
  <c r="D28" i="5"/>
  <c r="C31" i="42" s="1"/>
  <c r="C34" i="11" s="1"/>
  <c r="C28" i="5"/>
  <c r="B31" i="42" s="1"/>
  <c r="B34" i="11" s="1"/>
  <c r="E27" i="5"/>
  <c r="F27" i="5"/>
  <c r="G27" i="5"/>
  <c r="H27" i="5"/>
  <c r="I27" i="5"/>
  <c r="C30" i="42"/>
  <c r="C25" i="11" s="1"/>
  <c r="C27" i="5"/>
  <c r="B30" i="42" s="1"/>
  <c r="B25" i="11" s="1"/>
  <c r="E26" i="5"/>
  <c r="F26" i="5"/>
  <c r="G26" i="5"/>
  <c r="H26" i="5"/>
  <c r="I26" i="5"/>
  <c r="C29" i="42"/>
  <c r="C12" i="11" s="1"/>
  <c r="C26" i="5"/>
  <c r="B29" i="42" s="1"/>
  <c r="B12" i="11" s="1"/>
  <c r="E24" i="5"/>
  <c r="F24" i="5"/>
  <c r="G24" i="5"/>
  <c r="H24" i="5"/>
  <c r="I24" i="5"/>
  <c r="C27" i="42"/>
  <c r="C31" i="11" s="1"/>
  <c r="C24" i="5"/>
  <c r="B27" i="42" s="1"/>
  <c r="B31" i="11" s="1"/>
  <c r="F23" i="5"/>
  <c r="G23" i="5"/>
  <c r="H23" i="5"/>
  <c r="I23" i="5"/>
  <c r="C26" i="42"/>
  <c r="C22" i="11" s="1"/>
  <c r="C23" i="5"/>
  <c r="B26" i="42" s="1"/>
  <c r="B22" i="11" s="1"/>
  <c r="E22" i="5"/>
  <c r="F22" i="5"/>
  <c r="G22" i="5"/>
  <c r="H22" i="5"/>
  <c r="I22" i="5"/>
  <c r="C25" i="42"/>
  <c r="C7" i="11" s="1"/>
  <c r="C22" i="5"/>
  <c r="B25" i="42" s="1"/>
  <c r="B7" i="11" s="1"/>
  <c r="I21" i="5"/>
  <c r="E20" i="5"/>
  <c r="F20" i="5"/>
  <c r="G20" i="5"/>
  <c r="H20" i="5"/>
  <c r="I20" i="5"/>
  <c r="C23" i="42"/>
  <c r="C23" i="11" s="1"/>
  <c r="C20" i="5"/>
  <c r="B23" i="42" s="1"/>
  <c r="B23" i="11" s="1"/>
  <c r="E19" i="5"/>
  <c r="F19" i="5"/>
  <c r="G19" i="5"/>
  <c r="H19" i="5"/>
  <c r="I19" i="5"/>
  <c r="C22" i="42"/>
  <c r="C20" i="11" s="1"/>
  <c r="C19" i="5"/>
  <c r="B22" i="42" s="1"/>
  <c r="B20" i="11" s="1"/>
  <c r="C21" i="42"/>
  <c r="C33" i="11" s="1"/>
  <c r="B21" i="42"/>
  <c r="B33" i="11" s="1"/>
  <c r="E17" i="5"/>
  <c r="F17" i="5"/>
  <c r="G17" i="5"/>
  <c r="H17" i="5"/>
  <c r="I17" i="5"/>
  <c r="C20" i="42"/>
  <c r="C5" i="11" s="1"/>
  <c r="C17" i="5"/>
  <c r="B20" i="42" s="1"/>
  <c r="B5" i="11" s="1"/>
  <c r="E16" i="5"/>
  <c r="F16" i="5"/>
  <c r="G16" i="5"/>
  <c r="H16" i="5"/>
  <c r="I16" i="5"/>
  <c r="C19" i="42"/>
  <c r="C10" i="11" s="1"/>
  <c r="C16" i="5"/>
  <c r="B19" i="42" s="1"/>
  <c r="B10" i="11" s="1"/>
  <c r="E15" i="5"/>
  <c r="F15" i="5"/>
  <c r="G15" i="5"/>
  <c r="H15" i="5"/>
  <c r="I15" i="5"/>
  <c r="C18" i="42"/>
  <c r="C16" i="11" s="1"/>
  <c r="C15" i="5"/>
  <c r="B18" i="42" s="1"/>
  <c r="B16" i="11" s="1"/>
  <c r="E14" i="5"/>
  <c r="F14" i="5"/>
  <c r="G14" i="5"/>
  <c r="H14" i="5"/>
  <c r="I14" i="5"/>
  <c r="C17" i="42"/>
  <c r="C6" i="11" s="1"/>
  <c r="C14" i="5"/>
  <c r="B17" i="42" s="1"/>
  <c r="B6" i="11" s="1"/>
  <c r="E13" i="5"/>
  <c r="F13" i="5"/>
  <c r="G13" i="5"/>
  <c r="H13" i="5"/>
  <c r="I13" i="5"/>
  <c r="C16" i="42"/>
  <c r="C9" i="11" s="1"/>
  <c r="C13" i="5"/>
  <c r="B16" i="42" s="1"/>
  <c r="B9" i="11" s="1"/>
  <c r="E12" i="5"/>
  <c r="F12" i="5"/>
  <c r="G12" i="5"/>
  <c r="H12" i="5"/>
  <c r="I12" i="5"/>
  <c r="C15" i="42"/>
  <c r="C29" i="11" s="1"/>
  <c r="C12" i="5"/>
  <c r="B15" i="42" s="1"/>
  <c r="B29" i="11" s="1"/>
  <c r="E11" i="5"/>
  <c r="F11" i="5"/>
  <c r="G11" i="5"/>
  <c r="H11" i="5"/>
  <c r="I11" i="5"/>
  <c r="C14" i="42"/>
  <c r="C11" i="11" s="1"/>
  <c r="C11" i="5"/>
  <c r="B14" i="42" s="1"/>
  <c r="B11" i="11" s="1"/>
  <c r="E10" i="5"/>
  <c r="F10" i="5"/>
  <c r="G10" i="5"/>
  <c r="H10" i="5"/>
  <c r="I10" i="5"/>
  <c r="C13" i="42"/>
  <c r="C17" i="11" s="1"/>
  <c r="C10" i="5"/>
  <c r="B13" i="42" s="1"/>
  <c r="B17" i="11" s="1"/>
  <c r="E9" i="5"/>
  <c r="F9" i="5"/>
  <c r="G9" i="5"/>
  <c r="H9" i="5"/>
  <c r="I9" i="5"/>
  <c r="C12" i="42"/>
  <c r="C14" i="11" s="1"/>
  <c r="C9" i="5"/>
  <c r="B12" i="42" s="1"/>
  <c r="B14" i="11" s="1"/>
  <c r="E8" i="5"/>
  <c r="F8" i="5"/>
  <c r="G8" i="5"/>
  <c r="H8" i="5"/>
  <c r="I8" i="5"/>
  <c r="C11" i="42"/>
  <c r="C21" i="11" s="1"/>
  <c r="C8" i="5"/>
  <c r="B11" i="42" s="1"/>
  <c r="B21" i="11" s="1"/>
  <c r="E7" i="5"/>
  <c r="F7" i="5"/>
  <c r="G7" i="5"/>
  <c r="H7" i="5"/>
  <c r="I7" i="5"/>
  <c r="C10" i="42"/>
  <c r="C18" i="11" s="1"/>
  <c r="C7" i="5"/>
  <c r="B10" i="42" s="1"/>
  <c r="B18" i="11" s="1"/>
  <c r="F6" i="5"/>
  <c r="G6" i="5"/>
  <c r="H6" i="5"/>
  <c r="C9" i="42"/>
  <c r="C28" i="11" s="1"/>
  <c r="C6" i="5"/>
  <c r="B9" i="42" s="1"/>
  <c r="B28" i="11" s="1"/>
  <c r="E4" i="5"/>
  <c r="F4" i="5"/>
  <c r="G4" i="5"/>
  <c r="H4" i="5"/>
  <c r="I4" i="5"/>
  <c r="C7" i="42"/>
  <c r="C35" i="11" s="1"/>
  <c r="C4" i="5"/>
  <c r="B7" i="42" s="1"/>
  <c r="B35" i="11" s="1"/>
  <c r="I3" i="5"/>
  <c r="E2" i="5"/>
  <c r="F2" i="5"/>
  <c r="G2" i="5"/>
  <c r="H2" i="5"/>
  <c r="I2" i="5"/>
  <c r="D2" i="5"/>
  <c r="C2" i="5"/>
  <c r="A23" i="7"/>
  <c r="A18" i="7"/>
  <c r="D10" i="19"/>
  <c r="C10" i="19"/>
  <c r="C9" i="19"/>
  <c r="D8" i="19"/>
  <c r="D6" i="19"/>
  <c r="D5" i="19"/>
  <c r="C8" i="19"/>
  <c r="C5" i="19"/>
  <c r="C6" i="19"/>
  <c r="C3" i="19"/>
  <c r="D2" i="19"/>
  <c r="E1" i="11"/>
  <c r="E26" i="34"/>
  <c r="A26" i="43"/>
  <c r="E26" i="43" s="1"/>
  <c r="A25" i="43"/>
  <c r="H44" i="47"/>
  <c r="O44" i="44" s="1"/>
  <c r="K44" i="47"/>
  <c r="R44" i="44" s="1"/>
  <c r="M4" i="43"/>
  <c r="L4" i="46" s="1"/>
  <c r="G4" i="43"/>
  <c r="I4" i="46" s="1"/>
  <c r="L4" i="43"/>
  <c r="K4" i="44" s="1"/>
  <c r="I4" i="45" s="1"/>
  <c r="J4" i="43"/>
  <c r="I4" i="44"/>
  <c r="I4" i="43"/>
  <c r="C1" i="34"/>
  <c r="M6" i="43"/>
  <c r="G6" i="43"/>
  <c r="H6" i="43"/>
  <c r="I6" i="43"/>
  <c r="J6" i="43"/>
  <c r="K6" i="43"/>
  <c r="M7" i="43"/>
  <c r="G7" i="43"/>
  <c r="H7" i="43"/>
  <c r="I7" i="43"/>
  <c r="J7" i="43"/>
  <c r="K7" i="43"/>
  <c r="M8" i="43"/>
  <c r="G8" i="43"/>
  <c r="H8" i="43"/>
  <c r="I8" i="43"/>
  <c r="J8" i="43"/>
  <c r="K8" i="43"/>
  <c r="M9" i="43"/>
  <c r="G9" i="43"/>
  <c r="H9" i="43"/>
  <c r="I9" i="43"/>
  <c r="J9" i="43"/>
  <c r="K9" i="43"/>
  <c r="M10" i="43"/>
  <c r="G10" i="43"/>
  <c r="H10" i="43"/>
  <c r="I10" i="43"/>
  <c r="J10" i="43"/>
  <c r="K10" i="43"/>
  <c r="M11" i="43"/>
  <c r="G11" i="43"/>
  <c r="H11" i="43"/>
  <c r="I11" i="43"/>
  <c r="J11" i="43"/>
  <c r="K11" i="43"/>
  <c r="M12" i="43"/>
  <c r="G12" i="43"/>
  <c r="H12" i="43"/>
  <c r="I12" i="43"/>
  <c r="J12" i="43"/>
  <c r="K12" i="43"/>
  <c r="M13" i="43"/>
  <c r="G13" i="43"/>
  <c r="H13" i="43"/>
  <c r="I13" i="43"/>
  <c r="J13" i="43"/>
  <c r="K13" i="43"/>
  <c r="M14" i="43"/>
  <c r="G14" i="43"/>
  <c r="H14" i="43"/>
  <c r="I14" i="43"/>
  <c r="J14" i="43"/>
  <c r="K14" i="43"/>
  <c r="M15" i="43"/>
  <c r="G15" i="43"/>
  <c r="H15" i="43"/>
  <c r="I15" i="43"/>
  <c r="J15" i="43"/>
  <c r="K15" i="43"/>
  <c r="M16" i="43"/>
  <c r="G16" i="43"/>
  <c r="H16" i="43"/>
  <c r="I16" i="43"/>
  <c r="J16" i="43"/>
  <c r="K16" i="43"/>
  <c r="M17" i="43"/>
  <c r="G17" i="43"/>
  <c r="H17" i="43"/>
  <c r="I17" i="43"/>
  <c r="J17" i="43"/>
  <c r="K17" i="43"/>
  <c r="M18" i="43"/>
  <c r="G18" i="43"/>
  <c r="H18" i="43"/>
  <c r="I18" i="43"/>
  <c r="J18" i="43"/>
  <c r="K18" i="43"/>
  <c r="M19" i="43"/>
  <c r="G19" i="43"/>
  <c r="H19" i="43"/>
  <c r="I19" i="43"/>
  <c r="J19" i="43"/>
  <c r="K19" i="43"/>
  <c r="M20" i="43"/>
  <c r="G20" i="43"/>
  <c r="H20" i="43"/>
  <c r="I20" i="43"/>
  <c r="J20" i="43"/>
  <c r="K20" i="43"/>
  <c r="M21" i="43"/>
  <c r="G21" i="43"/>
  <c r="H21" i="43"/>
  <c r="I21" i="43"/>
  <c r="J21" i="43"/>
  <c r="K21" i="43"/>
  <c r="M22" i="43"/>
  <c r="G22" i="43"/>
  <c r="H22" i="43"/>
  <c r="I22" i="43"/>
  <c r="J22" i="43"/>
  <c r="K22" i="43"/>
  <c r="M23" i="43"/>
  <c r="G23" i="43"/>
  <c r="H23" i="43"/>
  <c r="I23" i="43"/>
  <c r="J23" i="43"/>
  <c r="K23" i="43"/>
  <c r="M5" i="43"/>
  <c r="G5" i="43"/>
  <c r="S43" i="44"/>
  <c r="S42" i="44"/>
  <c r="Q41" i="44"/>
  <c r="Q40" i="44"/>
  <c r="Q37" i="44"/>
  <c r="Q36" i="44"/>
  <c r="Q35" i="44"/>
  <c r="Q34" i="44"/>
  <c r="Q33" i="44"/>
  <c r="Q32" i="44"/>
  <c r="Q31" i="44"/>
  <c r="Q30" i="44"/>
  <c r="Q29" i="44"/>
  <c r="Q28" i="44"/>
  <c r="Q27" i="44"/>
  <c r="Q26" i="44"/>
  <c r="Q25" i="44"/>
  <c r="Q24" i="44"/>
  <c r="Q23" i="44"/>
  <c r="Q22" i="44"/>
  <c r="Q21" i="44"/>
  <c r="Q20" i="44"/>
  <c r="Q19" i="44"/>
  <c r="Q18" i="44"/>
  <c r="Q17" i="44"/>
  <c r="Q16" i="44"/>
  <c r="Q15" i="44"/>
  <c r="Q14" i="44"/>
  <c r="Q13" i="44"/>
  <c r="Q11" i="44"/>
  <c r="Q10" i="44"/>
  <c r="Q9" i="44"/>
  <c r="Q8" i="44"/>
  <c r="Q7" i="44"/>
  <c r="Q6" i="44"/>
  <c r="Q5" i="44"/>
  <c r="N37" i="44"/>
  <c r="N36" i="44"/>
  <c r="N35" i="44"/>
  <c r="N34" i="44"/>
  <c r="N32" i="44"/>
  <c r="N31" i="44"/>
  <c r="N30" i="44"/>
  <c r="N26" i="44"/>
  <c r="N25" i="44"/>
  <c r="N24" i="44"/>
  <c r="N22" i="44"/>
  <c r="N21" i="44"/>
  <c r="N20" i="44"/>
  <c r="N19" i="44"/>
  <c r="N18" i="44"/>
  <c r="N17" i="44"/>
  <c r="N15" i="44"/>
  <c r="N14" i="44"/>
  <c r="N12" i="44"/>
  <c r="N11" i="44"/>
  <c r="N10" i="44"/>
  <c r="N9" i="44"/>
  <c r="N8" i="44"/>
  <c r="N7" i="44"/>
  <c r="N6" i="44"/>
  <c r="P42" i="44"/>
  <c r="N43" i="44"/>
  <c r="N44" i="44"/>
  <c r="N39" i="44"/>
  <c r="N40" i="44"/>
  <c r="N38" i="44"/>
  <c r="I26" i="13"/>
  <c r="I18" i="13"/>
  <c r="I7" i="13"/>
  <c r="I14" i="13"/>
  <c r="I23" i="13"/>
  <c r="I12" i="13"/>
  <c r="I28" i="13"/>
  <c r="I16" i="13"/>
  <c r="I43" i="13"/>
  <c r="I22" i="13"/>
  <c r="I35" i="13"/>
  <c r="I38" i="13"/>
  <c r="I19" i="13"/>
  <c r="I39" i="13"/>
  <c r="I13" i="13"/>
  <c r="I40" i="13"/>
  <c r="I36" i="13"/>
  <c r="I10" i="13"/>
  <c r="I21" i="13"/>
  <c r="I44" i="13"/>
  <c r="I17" i="13"/>
  <c r="I20" i="13"/>
  <c r="I32" i="13"/>
  <c r="I30" i="13"/>
  <c r="I34" i="13"/>
  <c r="I27" i="13"/>
  <c r="I29" i="13"/>
  <c r="I33" i="13"/>
  <c r="I41" i="13"/>
  <c r="I25" i="13"/>
  <c r="I37" i="13"/>
  <c r="I11" i="13"/>
  <c r="I9" i="13"/>
  <c r="I5" i="13"/>
  <c r="I8" i="13"/>
  <c r="I6" i="13"/>
  <c r="I31" i="13"/>
  <c r="I24" i="13"/>
  <c r="I42" i="13"/>
  <c r="I15" i="13"/>
  <c r="D4" i="44"/>
  <c r="D4" i="11" s="1"/>
  <c r="C4" i="44"/>
  <c r="B4" i="44"/>
  <c r="B4" i="33" s="1"/>
  <c r="E1" i="33"/>
  <c r="I4" i="33"/>
  <c r="B4" i="13"/>
  <c r="A4" i="44"/>
  <c r="E1" i="13"/>
  <c r="A38" i="42"/>
  <c r="A40" i="42"/>
  <c r="A39" i="42"/>
  <c r="A41" i="42"/>
  <c r="A42" i="42"/>
  <c r="A43" i="42"/>
  <c r="A44" i="42"/>
  <c r="A37" i="42"/>
  <c r="A28" i="42"/>
  <c r="A26" i="42"/>
  <c r="A31" i="42"/>
  <c r="A34" i="42"/>
  <c r="A29" i="42"/>
  <c r="A5" i="42"/>
  <c r="A16" i="42"/>
  <c r="A35" i="42"/>
  <c r="A15" i="42"/>
  <c r="A19" i="42"/>
  <c r="A10" i="42"/>
  <c r="A12" i="42"/>
  <c r="A30" i="42"/>
  <c r="A7" i="42"/>
  <c r="A32" i="42"/>
  <c r="A14" i="42"/>
  <c r="A20" i="42"/>
  <c r="A36" i="42"/>
  <c r="A22" i="42"/>
  <c r="A8" i="42"/>
  <c r="A6" i="42"/>
  <c r="A9" i="42"/>
  <c r="A21" i="42"/>
  <c r="A18" i="42"/>
  <c r="A11" i="42"/>
  <c r="A27" i="42"/>
  <c r="A13" i="42"/>
  <c r="A25" i="42"/>
  <c r="A24" i="42"/>
  <c r="A33" i="42"/>
  <c r="A17" i="42"/>
  <c r="A23" i="42"/>
  <c r="J28" i="48"/>
  <c r="J21" i="48"/>
  <c r="J36" i="48"/>
  <c r="J5" i="48"/>
  <c r="J42" i="48"/>
  <c r="J15" i="48"/>
  <c r="J40" i="48"/>
  <c r="J30" i="48"/>
  <c r="J34" i="48"/>
  <c r="J27" i="48"/>
  <c r="J11" i="48"/>
  <c r="J37" i="48"/>
  <c r="J29" i="48"/>
  <c r="J33" i="48"/>
  <c r="J26" i="48"/>
  <c r="J39" i="48"/>
  <c r="J43" i="48"/>
  <c r="J8" i="48"/>
  <c r="J14" i="48"/>
  <c r="J17" i="48"/>
  <c r="J12" i="48"/>
  <c r="J9" i="48"/>
  <c r="J44" i="48"/>
  <c r="J32" i="48"/>
  <c r="J41" i="48"/>
  <c r="J22" i="48"/>
  <c r="J38" i="48"/>
  <c r="J18" i="48"/>
  <c r="J24" i="48"/>
  <c r="J19" i="48"/>
  <c r="J35" i="48"/>
  <c r="J31" i="48"/>
  <c r="J10" i="48"/>
  <c r="J23" i="48"/>
  <c r="J13" i="48"/>
  <c r="J25" i="48"/>
  <c r="J16" i="48"/>
  <c r="J7" i="48"/>
  <c r="J20" i="48"/>
  <c r="J6" i="48"/>
  <c r="B4" i="11"/>
  <c r="C4" i="11"/>
  <c r="J6" i="11"/>
  <c r="J7" i="11"/>
  <c r="J8" i="11" s="1"/>
  <c r="J9" i="11" s="1"/>
  <c r="J10" i="11" s="1"/>
  <c r="J11" i="11"/>
  <c r="J12" i="11"/>
  <c r="J13" i="11" s="1"/>
  <c r="J14" i="11" s="1"/>
  <c r="J15" i="11" s="1"/>
  <c r="J16" i="11" s="1"/>
  <c r="J17" i="11" s="1"/>
  <c r="J18" i="11" s="1"/>
  <c r="J19" i="11" s="1"/>
  <c r="J20" i="11" s="1"/>
  <c r="J21" i="11" s="1"/>
  <c r="J22" i="11" s="1"/>
  <c r="J23" i="11" s="1"/>
  <c r="J24" i="11" s="1"/>
  <c r="J25" i="11" s="1"/>
  <c r="J26" i="11" s="1"/>
  <c r="J27" i="11" s="1"/>
  <c r="J28" i="11" s="1"/>
  <c r="J29" i="11" s="1"/>
  <c r="J30" i="11" s="1"/>
  <c r="J31" i="11" s="1"/>
  <c r="J32" i="11" s="1"/>
  <c r="J33" i="11" s="1"/>
  <c r="J34" i="11" s="1"/>
  <c r="J35" i="11" s="1"/>
  <c r="J36" i="11" s="1"/>
  <c r="J37" i="11" s="1"/>
  <c r="J38" i="11" s="1"/>
  <c r="J39" i="11" s="1"/>
  <c r="J40" i="11" s="1"/>
  <c r="J41" i="11" s="1"/>
  <c r="J42" i="11" s="1"/>
  <c r="J43" i="11" s="1"/>
  <c r="J44" i="11" s="1"/>
  <c r="I36" i="11"/>
  <c r="M44" i="47"/>
  <c r="S44" i="44"/>
  <c r="AA44" i="44"/>
  <c r="Z44" i="44"/>
  <c r="Y44" i="44"/>
  <c r="X44" i="44"/>
  <c r="W44" i="44"/>
  <c r="V44" i="44"/>
  <c r="U44" i="44"/>
  <c r="T44" i="44"/>
  <c r="Q44" i="44"/>
  <c r="H43" i="47"/>
  <c r="O43" i="44" s="1"/>
  <c r="H42" i="47"/>
  <c r="O42" i="44" s="1"/>
  <c r="H41" i="47"/>
  <c r="O41" i="44" s="1"/>
  <c r="H40" i="47"/>
  <c r="H39" i="47"/>
  <c r="O39" i="44" s="1"/>
  <c r="H38" i="47"/>
  <c r="P38" i="44" s="1"/>
  <c r="H37" i="47"/>
  <c r="O37" i="44" s="1"/>
  <c r="H36" i="47"/>
  <c r="H35" i="47"/>
  <c r="H34" i="47"/>
  <c r="H33" i="47"/>
  <c r="O33" i="44" s="1"/>
  <c r="H32" i="47"/>
  <c r="O32" i="44" s="1"/>
  <c r="H31" i="47"/>
  <c r="H30" i="47"/>
  <c r="P30" i="44" s="1"/>
  <c r="H29" i="47"/>
  <c r="H28" i="47"/>
  <c r="I28" i="47" s="1"/>
  <c r="H27" i="47"/>
  <c r="H26" i="47"/>
  <c r="I26" i="47" s="1"/>
  <c r="H25" i="47"/>
  <c r="H24" i="47"/>
  <c r="H23" i="47"/>
  <c r="O23" i="44" s="1"/>
  <c r="H22" i="47"/>
  <c r="I22" i="47" s="1"/>
  <c r="H21" i="47"/>
  <c r="H20" i="47"/>
  <c r="H19" i="47"/>
  <c r="I19" i="47" s="1"/>
  <c r="H18" i="47"/>
  <c r="H15" i="47"/>
  <c r="H14" i="47"/>
  <c r="H13" i="47"/>
  <c r="H12" i="47"/>
  <c r="I12" i="47" s="1"/>
  <c r="H11" i="47"/>
  <c r="H10" i="47"/>
  <c r="I10" i="47" s="1"/>
  <c r="H8" i="47"/>
  <c r="H6" i="47"/>
  <c r="AA43" i="44"/>
  <c r="Z43" i="44"/>
  <c r="Y43" i="44"/>
  <c r="X43" i="44"/>
  <c r="W43" i="44"/>
  <c r="V43" i="44"/>
  <c r="U43" i="44"/>
  <c r="K43" i="47"/>
  <c r="R43" i="44" s="1"/>
  <c r="AA42" i="44"/>
  <c r="Z42" i="44"/>
  <c r="Y42" i="44"/>
  <c r="X42" i="44"/>
  <c r="W42" i="44"/>
  <c r="V42" i="44"/>
  <c r="U42" i="44"/>
  <c r="K42" i="47"/>
  <c r="R42" i="44" s="1"/>
  <c r="N42" i="44"/>
  <c r="AA41" i="44"/>
  <c r="Z41" i="44"/>
  <c r="Y41" i="44"/>
  <c r="X41" i="44"/>
  <c r="W41" i="44"/>
  <c r="V41" i="44"/>
  <c r="U41" i="44"/>
  <c r="K41" i="47"/>
  <c r="R41" i="44" s="1"/>
  <c r="S41" i="44"/>
  <c r="N41" i="44"/>
  <c r="AA40" i="44"/>
  <c r="Z40" i="44"/>
  <c r="Y40" i="44"/>
  <c r="X40" i="44"/>
  <c r="W40" i="44"/>
  <c r="V40" i="44"/>
  <c r="U40" i="44"/>
  <c r="K40" i="47"/>
  <c r="R40" i="44" s="1"/>
  <c r="AA39" i="44"/>
  <c r="Z39" i="44"/>
  <c r="Y39" i="44"/>
  <c r="X39" i="44"/>
  <c r="W39" i="44"/>
  <c r="V39" i="44"/>
  <c r="U39" i="44"/>
  <c r="K39" i="47"/>
  <c r="R39" i="44" s="1"/>
  <c r="S39" i="44"/>
  <c r="Q39" i="44"/>
  <c r="AA38" i="44"/>
  <c r="Z38" i="44"/>
  <c r="Y38" i="44"/>
  <c r="X38" i="44"/>
  <c r="W38" i="44"/>
  <c r="V38" i="44"/>
  <c r="U38" i="44"/>
  <c r="K38" i="47"/>
  <c r="R38" i="44" s="1"/>
  <c r="S38" i="44"/>
  <c r="Q38" i="44"/>
  <c r="AA37" i="44"/>
  <c r="Z37" i="44"/>
  <c r="Y37" i="44"/>
  <c r="X37" i="44"/>
  <c r="W37" i="44"/>
  <c r="V37" i="44"/>
  <c r="U37" i="44"/>
  <c r="K37" i="47"/>
  <c r="R37" i="44" s="1"/>
  <c r="P37" i="44"/>
  <c r="AA36" i="44"/>
  <c r="Z36" i="44"/>
  <c r="Y36" i="44"/>
  <c r="X36" i="44"/>
  <c r="W36" i="44"/>
  <c r="V36" i="44"/>
  <c r="U36" i="44"/>
  <c r="K36" i="47"/>
  <c r="R36" i="44"/>
  <c r="O36" i="44"/>
  <c r="AA35" i="44"/>
  <c r="Z35" i="44"/>
  <c r="Y35" i="44"/>
  <c r="X35" i="44"/>
  <c r="W35" i="44"/>
  <c r="V35" i="44"/>
  <c r="U35" i="44"/>
  <c r="K35" i="47"/>
  <c r="AA34" i="44"/>
  <c r="Z34" i="44"/>
  <c r="Y34" i="44"/>
  <c r="X34" i="44"/>
  <c r="W34" i="44"/>
  <c r="V34" i="44"/>
  <c r="U34" i="44"/>
  <c r="K34" i="47"/>
  <c r="R34" i="44" s="1"/>
  <c r="AA33" i="44"/>
  <c r="Z33" i="44"/>
  <c r="Y33" i="44"/>
  <c r="X33" i="44"/>
  <c r="W33" i="44"/>
  <c r="V33" i="44"/>
  <c r="U33" i="44"/>
  <c r="K33" i="47"/>
  <c r="R33" i="44" s="1"/>
  <c r="AA32" i="44"/>
  <c r="Z32" i="44"/>
  <c r="Y32" i="44"/>
  <c r="X32" i="44"/>
  <c r="W32" i="44"/>
  <c r="V32" i="44"/>
  <c r="U32" i="44"/>
  <c r="K32" i="47"/>
  <c r="AA31" i="44"/>
  <c r="Z31" i="44"/>
  <c r="Y31" i="44"/>
  <c r="X31" i="44"/>
  <c r="W31" i="44"/>
  <c r="V31" i="44"/>
  <c r="U31" i="44"/>
  <c r="K31" i="47"/>
  <c r="AA30" i="44"/>
  <c r="Z30" i="44"/>
  <c r="Y30" i="44"/>
  <c r="X30" i="44"/>
  <c r="W30" i="44"/>
  <c r="V30" i="44"/>
  <c r="U30" i="44"/>
  <c r="K30" i="47"/>
  <c r="R30" i="44" s="1"/>
  <c r="AA29" i="44"/>
  <c r="Z29" i="44"/>
  <c r="Y29" i="44"/>
  <c r="X29" i="44"/>
  <c r="W29" i="44"/>
  <c r="V29" i="44"/>
  <c r="U29" i="44"/>
  <c r="T29" i="44"/>
  <c r="K29" i="47"/>
  <c r="R29" i="44" s="1"/>
  <c r="O29" i="44"/>
  <c r="AA28" i="44"/>
  <c r="Z28" i="44"/>
  <c r="Y28" i="44"/>
  <c r="X28" i="44"/>
  <c r="W28" i="44"/>
  <c r="V28" i="44"/>
  <c r="U28" i="44"/>
  <c r="T28" i="44"/>
  <c r="K28" i="47"/>
  <c r="L28" i="47" s="1"/>
  <c r="AA27" i="44"/>
  <c r="Z27" i="44"/>
  <c r="Y27" i="44"/>
  <c r="X27" i="44"/>
  <c r="W27" i="44"/>
  <c r="V27" i="44"/>
  <c r="U27" i="44"/>
  <c r="K27" i="47"/>
  <c r="L27" i="47" s="1"/>
  <c r="AA26" i="44"/>
  <c r="Z26" i="44"/>
  <c r="Y26" i="44"/>
  <c r="X26" i="44"/>
  <c r="W26" i="44"/>
  <c r="V26" i="44"/>
  <c r="U26" i="44"/>
  <c r="K26" i="47"/>
  <c r="AA25" i="44"/>
  <c r="Z25" i="44"/>
  <c r="Y25" i="44"/>
  <c r="X25" i="44"/>
  <c r="W25" i="44"/>
  <c r="V25" i="44"/>
  <c r="U25" i="44"/>
  <c r="K25" i="47"/>
  <c r="AA24" i="44"/>
  <c r="Z24" i="44"/>
  <c r="Y24" i="44"/>
  <c r="X24" i="44"/>
  <c r="W24" i="44"/>
  <c r="V24" i="44"/>
  <c r="U24" i="44"/>
  <c r="K24" i="47"/>
  <c r="L24" i="47" s="1"/>
  <c r="AA23" i="44"/>
  <c r="Z23" i="44"/>
  <c r="Y23" i="44"/>
  <c r="X23" i="44"/>
  <c r="W23" i="44"/>
  <c r="V23" i="44"/>
  <c r="U23" i="44"/>
  <c r="K23" i="47"/>
  <c r="AA22" i="44"/>
  <c r="Z22" i="44"/>
  <c r="Y22" i="44"/>
  <c r="X22" i="44"/>
  <c r="W22" i="44"/>
  <c r="V22" i="44"/>
  <c r="U22" i="44"/>
  <c r="T22" i="44"/>
  <c r="K22" i="47"/>
  <c r="AA21" i="44"/>
  <c r="Z21" i="44"/>
  <c r="Y21" i="44"/>
  <c r="X21" i="44"/>
  <c r="W21" i="44"/>
  <c r="V21" i="44"/>
  <c r="U21" i="44"/>
  <c r="K21" i="47"/>
  <c r="AA20" i="44"/>
  <c r="Z20" i="44"/>
  <c r="Y20" i="44"/>
  <c r="X20" i="44"/>
  <c r="W20" i="44"/>
  <c r="V20" i="44"/>
  <c r="U20" i="44"/>
  <c r="K20" i="47"/>
  <c r="L20" i="47" s="1"/>
  <c r="AA19" i="44"/>
  <c r="Z19" i="44"/>
  <c r="Y19" i="44"/>
  <c r="X19" i="44"/>
  <c r="W19" i="44"/>
  <c r="V19" i="44"/>
  <c r="U19" i="44"/>
  <c r="K19" i="47"/>
  <c r="L19" i="47" s="1"/>
  <c r="AA18" i="44"/>
  <c r="Z18" i="44"/>
  <c r="Y18" i="44"/>
  <c r="X18" i="44"/>
  <c r="W18" i="44"/>
  <c r="V18" i="44"/>
  <c r="U18" i="44"/>
  <c r="K18" i="47"/>
  <c r="AA17" i="44"/>
  <c r="Z17" i="44"/>
  <c r="Y17" i="44"/>
  <c r="X17" i="44"/>
  <c r="W17" i="44"/>
  <c r="V17" i="44"/>
  <c r="U17" i="44"/>
  <c r="K17" i="47"/>
  <c r="AA16" i="44"/>
  <c r="Z16" i="44"/>
  <c r="Y16" i="44"/>
  <c r="X16" i="44"/>
  <c r="W16" i="44"/>
  <c r="V16" i="44"/>
  <c r="U16" i="44"/>
  <c r="K16" i="47"/>
  <c r="L16" i="47" s="1"/>
  <c r="AA15" i="44"/>
  <c r="Z15" i="44"/>
  <c r="Y15" i="44"/>
  <c r="X15" i="44"/>
  <c r="W15" i="44"/>
  <c r="V15" i="44"/>
  <c r="U15" i="44"/>
  <c r="T15" i="44"/>
  <c r="K15" i="47"/>
  <c r="L15" i="47" s="1"/>
  <c r="AA14" i="44"/>
  <c r="Z14" i="44"/>
  <c r="Y14" i="44"/>
  <c r="X14" i="44"/>
  <c r="W14" i="44"/>
  <c r="V14" i="44"/>
  <c r="U14" i="44"/>
  <c r="K14" i="47"/>
  <c r="AA13" i="44"/>
  <c r="Z13" i="44"/>
  <c r="Y13" i="44"/>
  <c r="X13" i="44"/>
  <c r="W13" i="44"/>
  <c r="V13" i="44"/>
  <c r="U13" i="44"/>
  <c r="K13" i="47"/>
  <c r="N13" i="44"/>
  <c r="AA12" i="44"/>
  <c r="Z12" i="44"/>
  <c r="Y12" i="44"/>
  <c r="X12" i="44"/>
  <c r="W12" i="44"/>
  <c r="V12" i="44"/>
  <c r="U12" i="44"/>
  <c r="K12" i="47"/>
  <c r="AA11" i="44"/>
  <c r="Z11" i="44"/>
  <c r="Y11" i="44"/>
  <c r="X11" i="44"/>
  <c r="W11" i="44"/>
  <c r="V11" i="44"/>
  <c r="U11" i="44"/>
  <c r="K11" i="47"/>
  <c r="AA10" i="44"/>
  <c r="Z10" i="44"/>
  <c r="Y10" i="44"/>
  <c r="X10" i="44"/>
  <c r="W10" i="44"/>
  <c r="V10" i="44"/>
  <c r="U10" i="44"/>
  <c r="K10" i="47"/>
  <c r="AA9" i="44"/>
  <c r="Z9" i="44"/>
  <c r="Y9" i="44"/>
  <c r="X9" i="44"/>
  <c r="W9" i="44"/>
  <c r="V9" i="44"/>
  <c r="U9" i="44"/>
  <c r="K9" i="47"/>
  <c r="O9" i="44"/>
  <c r="AA8" i="44"/>
  <c r="Z8" i="44"/>
  <c r="Y8" i="44"/>
  <c r="X8" i="44"/>
  <c r="W8" i="44"/>
  <c r="V8" i="44"/>
  <c r="U8" i="44"/>
  <c r="K8" i="47"/>
  <c r="AA7" i="44"/>
  <c r="Z7" i="44"/>
  <c r="Y7" i="44"/>
  <c r="X7" i="44"/>
  <c r="W7" i="44"/>
  <c r="V7" i="44"/>
  <c r="U7" i="44"/>
  <c r="K7" i="47"/>
  <c r="O7" i="44"/>
  <c r="AA6" i="44"/>
  <c r="Z6" i="44"/>
  <c r="Y6" i="44"/>
  <c r="X6" i="44"/>
  <c r="W6" i="44"/>
  <c r="V6" i="44"/>
  <c r="U6" i="44"/>
  <c r="K6" i="47"/>
  <c r="O6" i="44"/>
  <c r="AA5" i="44"/>
  <c r="Z5" i="44"/>
  <c r="Y5" i="44"/>
  <c r="X5" i="44"/>
  <c r="W5" i="44"/>
  <c r="V5" i="44"/>
  <c r="U5" i="44"/>
  <c r="K5" i="47"/>
  <c r="H5" i="47"/>
  <c r="N5" i="44"/>
  <c r="L6" i="43"/>
  <c r="L7" i="43"/>
  <c r="L8" i="43"/>
  <c r="L9" i="43"/>
  <c r="L10" i="43"/>
  <c r="L11" i="43"/>
  <c r="L12" i="43"/>
  <c r="L13" i="43"/>
  <c r="L14" i="43"/>
  <c r="L15" i="43"/>
  <c r="L16" i="43"/>
  <c r="L17" i="43"/>
  <c r="L18" i="43"/>
  <c r="L19" i="43"/>
  <c r="L20" i="43"/>
  <c r="K20" i="46" s="1"/>
  <c r="K20" i="44" s="1"/>
  <c r="L21" i="43"/>
  <c r="L22" i="43"/>
  <c r="L23" i="43"/>
  <c r="M7" i="47"/>
  <c r="T7" i="44" s="1"/>
  <c r="M5" i="47"/>
  <c r="T5" i="44" s="1"/>
  <c r="L5" i="44" s="1"/>
  <c r="L5" i="43"/>
  <c r="K5" i="43"/>
  <c r="J5" i="43"/>
  <c r="I5" i="46" s="1"/>
  <c r="I5" i="44" s="1"/>
  <c r="I5" i="43"/>
  <c r="H5" i="46" s="1"/>
  <c r="H5" i="44" s="1"/>
  <c r="H5" i="43"/>
  <c r="M43" i="47"/>
  <c r="T43" i="44" s="1"/>
  <c r="M42" i="47"/>
  <c r="T42" i="44" s="1"/>
  <c r="M41" i="47"/>
  <c r="T41" i="44" s="1"/>
  <c r="M40" i="47"/>
  <c r="T40" i="44" s="1"/>
  <c r="M39" i="47"/>
  <c r="T39" i="44" s="1"/>
  <c r="M38" i="47"/>
  <c r="T38" i="44" s="1"/>
  <c r="M37" i="47"/>
  <c r="T37" i="44" s="1"/>
  <c r="M36" i="47"/>
  <c r="T36" i="44" s="1"/>
  <c r="M35" i="47"/>
  <c r="T35" i="44" s="1"/>
  <c r="M34" i="47"/>
  <c r="T34" i="44" s="1"/>
  <c r="L34" i="44" s="1"/>
  <c r="M33" i="47"/>
  <c r="T33" i="44" s="1"/>
  <c r="M32" i="47"/>
  <c r="T32" i="44" s="1"/>
  <c r="M31" i="47"/>
  <c r="T31" i="44" s="1"/>
  <c r="M30" i="47"/>
  <c r="T30" i="44" s="1"/>
  <c r="M29" i="47"/>
  <c r="T27" i="44"/>
  <c r="T26" i="44"/>
  <c r="A26" i="47"/>
  <c r="E26" i="47" s="1"/>
  <c r="T25" i="44"/>
  <c r="T24" i="44"/>
  <c r="M23" i="47"/>
  <c r="T23" i="44" s="1"/>
  <c r="M22" i="47"/>
  <c r="T21" i="44"/>
  <c r="M20" i="47"/>
  <c r="T20" i="44" s="1"/>
  <c r="L20" i="44" s="1"/>
  <c r="M19" i="47"/>
  <c r="T19" i="44" s="1"/>
  <c r="L19" i="44" s="1"/>
  <c r="M18" i="47"/>
  <c r="T18" i="44" s="1"/>
  <c r="A18" i="47"/>
  <c r="M17" i="47"/>
  <c r="T17" i="44" s="1"/>
  <c r="M16" i="47"/>
  <c r="T16" i="44" s="1"/>
  <c r="M15" i="47"/>
  <c r="M14" i="47"/>
  <c r="T14" i="44" s="1"/>
  <c r="A14" i="47"/>
  <c r="T13" i="44"/>
  <c r="M12" i="47"/>
  <c r="T12" i="44" s="1"/>
  <c r="M11" i="47"/>
  <c r="T11" i="44" s="1"/>
  <c r="M10" i="47"/>
  <c r="T10" i="44" s="1"/>
  <c r="M9" i="47"/>
  <c r="T9" i="44" s="1"/>
  <c r="M8" i="47"/>
  <c r="T8" i="44" s="1"/>
  <c r="A8" i="47"/>
  <c r="M6" i="47"/>
  <c r="T6" i="44" s="1"/>
  <c r="D4" i="47"/>
  <c r="C4" i="47"/>
  <c r="B4" i="47"/>
  <c r="A4" i="47"/>
  <c r="D1" i="47"/>
  <c r="A39" i="46"/>
  <c r="A31" i="46"/>
  <c r="A18" i="46"/>
  <c r="A8" i="46"/>
  <c r="J4" i="46"/>
  <c r="D4" i="46"/>
  <c r="C4" i="46"/>
  <c r="B4" i="46"/>
  <c r="A4" i="46"/>
  <c r="D1" i="46"/>
  <c r="A26" i="44"/>
  <c r="B4" i="45"/>
  <c r="C4" i="45"/>
  <c r="D4" i="45"/>
  <c r="D1" i="45"/>
  <c r="G4" i="44"/>
  <c r="D1" i="44"/>
  <c r="D4" i="43"/>
  <c r="C4" i="43"/>
  <c r="B4" i="43"/>
  <c r="A4" i="43"/>
  <c r="D1" i="43"/>
  <c r="D1" i="7"/>
  <c r="D1" i="42"/>
  <c r="H1" i="1"/>
  <c r="L4" i="42"/>
  <c r="M20" i="42" s="1"/>
  <c r="I1" i="39"/>
  <c r="L2" i="37"/>
  <c r="L1" i="37"/>
  <c r="I2" i="35"/>
  <c r="I1" i="35"/>
  <c r="I2" i="38"/>
  <c r="I1" i="38"/>
  <c r="I2" i="39"/>
  <c r="I35" i="11"/>
  <c r="I17" i="11"/>
  <c r="K16" i="1"/>
  <c r="V5" i="29"/>
  <c r="X24" i="29"/>
  <c r="A22" i="28" s="1"/>
  <c r="X9" i="29"/>
  <c r="A7" i="28"/>
  <c r="X7" i="29"/>
  <c r="A5" i="28" s="1"/>
  <c r="X39" i="29"/>
  <c r="A37" i="28" s="1"/>
  <c r="X38" i="29"/>
  <c r="A36" i="28" s="1"/>
  <c r="X32" i="29"/>
  <c r="A30" i="28" s="1"/>
  <c r="X30" i="29"/>
  <c r="A28" i="28" s="1"/>
  <c r="X22" i="29"/>
  <c r="A20" i="28" s="1"/>
  <c r="A6" i="28"/>
  <c r="V21" i="29"/>
  <c r="V37" i="29"/>
  <c r="U37" i="29"/>
  <c r="V36" i="29"/>
  <c r="U36" i="29"/>
  <c r="V35" i="29"/>
  <c r="U35" i="29"/>
  <c r="V34" i="29"/>
  <c r="U34" i="29"/>
  <c r="U33" i="29"/>
  <c r="X33" i="29" s="1"/>
  <c r="A31" i="28" s="1"/>
  <c r="V29" i="29"/>
  <c r="U29" i="29"/>
  <c r="X29" i="29" s="1"/>
  <c r="A27" i="28" s="1"/>
  <c r="V28" i="29"/>
  <c r="X28" i="29" s="1"/>
  <c r="A26" i="28" s="1"/>
  <c r="U28" i="29"/>
  <c r="V27" i="29"/>
  <c r="U27" i="29"/>
  <c r="X27" i="29" s="1"/>
  <c r="A25" i="28" s="1"/>
  <c r="V26" i="29"/>
  <c r="U26" i="29"/>
  <c r="U25" i="29"/>
  <c r="X25" i="29"/>
  <c r="A23" i="28" s="1"/>
  <c r="F16" i="29"/>
  <c r="X23" i="29" s="1"/>
  <c r="A21" i="28" s="1"/>
  <c r="U12" i="29"/>
  <c r="X12" i="29" s="1"/>
  <c r="A10" i="28" s="1"/>
  <c r="V12" i="29"/>
  <c r="U13" i="29"/>
  <c r="V13" i="29"/>
  <c r="U14" i="29"/>
  <c r="V14" i="29"/>
  <c r="U15" i="29"/>
  <c r="V15" i="29"/>
  <c r="U16" i="29"/>
  <c r="V16" i="29"/>
  <c r="X16" i="29" s="1"/>
  <c r="A14" i="28" s="1"/>
  <c r="U17" i="29"/>
  <c r="V17" i="29"/>
  <c r="U18" i="29"/>
  <c r="V18" i="29"/>
  <c r="X18" i="29" s="1"/>
  <c r="A16" i="28" s="1"/>
  <c r="U19" i="29"/>
  <c r="V19" i="29"/>
  <c r="U20" i="29"/>
  <c r="V20" i="29"/>
  <c r="U21" i="29"/>
  <c r="X21" i="29" s="1"/>
  <c r="A19" i="28" s="1"/>
  <c r="V11" i="29"/>
  <c r="U11" i="29"/>
  <c r="X11" i="29"/>
  <c r="A9" i="28" s="1"/>
  <c r="U10" i="29"/>
  <c r="X10" i="29" s="1"/>
  <c r="A8" i="28" s="1"/>
  <c r="V4" i="29"/>
  <c r="V6" i="29"/>
  <c r="U3" i="29"/>
  <c r="X3" i="29" s="1"/>
  <c r="A1" i="28" s="1"/>
  <c r="U5" i="29"/>
  <c r="X5" i="29" s="1"/>
  <c r="A3" i="28" s="1"/>
  <c r="U6" i="29"/>
  <c r="X6" i="29" s="1"/>
  <c r="A4" i="28" s="1"/>
  <c r="U4" i="29"/>
  <c r="X4" i="29" s="1"/>
  <c r="A2" i="28" s="1"/>
  <c r="J5" i="27"/>
  <c r="J6" i="27" s="1"/>
  <c r="E2" i="27"/>
  <c r="F2" i="27"/>
  <c r="G2" i="27"/>
  <c r="E5" i="27"/>
  <c r="F5" i="27"/>
  <c r="G5" i="27"/>
  <c r="M5" i="27"/>
  <c r="H6" i="27"/>
  <c r="C14" i="27"/>
  <c r="K15" i="1"/>
  <c r="J1" i="7"/>
  <c r="X34" i="29"/>
  <c r="A32" i="28" s="1"/>
  <c r="X37" i="29"/>
  <c r="A35" i="28" s="1"/>
  <c r="K14" i="1"/>
  <c r="J9" i="29"/>
  <c r="X31" i="29"/>
  <c r="A29" i="28"/>
  <c r="K13" i="1"/>
  <c r="X14" i="29"/>
  <c r="A12" i="28" s="1"/>
  <c r="I15" i="11"/>
  <c r="I10" i="11"/>
  <c r="I40" i="11"/>
  <c r="I22" i="11"/>
  <c r="I11" i="11"/>
  <c r="I7" i="11"/>
  <c r="I28" i="11"/>
  <c r="I43" i="11"/>
  <c r="I8" i="11"/>
  <c r="I42" i="11"/>
  <c r="I39" i="11"/>
  <c r="I12" i="11"/>
  <c r="I9" i="11"/>
  <c r="I21" i="11"/>
  <c r="I27" i="11"/>
  <c r="I20" i="11"/>
  <c r="I29" i="11"/>
  <c r="I23" i="11"/>
  <c r="I16" i="11"/>
  <c r="I31" i="11"/>
  <c r="I37" i="11"/>
  <c r="I13" i="11"/>
  <c r="I19" i="11"/>
  <c r="I34" i="11"/>
  <c r="I14" i="11"/>
  <c r="I33" i="11"/>
  <c r="I18" i="11"/>
  <c r="I6" i="11"/>
  <c r="I24" i="11"/>
  <c r="I38" i="11"/>
  <c r="I44" i="11"/>
  <c r="I30" i="11"/>
  <c r="I32" i="11"/>
  <c r="I26" i="11"/>
  <c r="I25" i="11"/>
  <c r="I5" i="11"/>
  <c r="F36" i="48" l="1"/>
  <c r="F18" i="48"/>
  <c r="F5" i="48"/>
  <c r="F15" i="48"/>
  <c r="F12" i="48"/>
  <c r="E35" i="34"/>
  <c r="F6" i="48"/>
  <c r="F32" i="48"/>
  <c r="F8" i="48"/>
  <c r="F22" i="48"/>
  <c r="F27" i="48"/>
  <c r="E32" i="34"/>
  <c r="F19" i="48"/>
  <c r="E41" i="33"/>
  <c r="F41" i="48"/>
  <c r="C43" i="46"/>
  <c r="K12" i="46"/>
  <c r="K12" i="44" s="1"/>
  <c r="I12" i="45" s="1"/>
  <c r="X36" i="29"/>
  <c r="A34" i="28" s="1"/>
  <c r="J4" i="44"/>
  <c r="K4" i="46"/>
  <c r="O5" i="44"/>
  <c r="I5" i="47"/>
  <c r="P5" i="44" s="1"/>
  <c r="R13" i="44"/>
  <c r="L13" i="47"/>
  <c r="S13" i="44" s="1"/>
  <c r="R14" i="44"/>
  <c r="L14" i="47"/>
  <c r="O15" i="44"/>
  <c r="I15" i="47"/>
  <c r="H14" i="46"/>
  <c r="H14" i="44" s="1"/>
  <c r="G14" i="45" s="1"/>
  <c r="H10" i="46"/>
  <c r="H10" i="44" s="1"/>
  <c r="G10" i="45" s="1"/>
  <c r="H6" i="46"/>
  <c r="H6" i="44" s="1"/>
  <c r="G6" i="45" s="1"/>
  <c r="X26" i="29"/>
  <c r="A24" i="28" s="1"/>
  <c r="A33" i="47"/>
  <c r="K19" i="46"/>
  <c r="K19" i="44" s="1"/>
  <c r="I19" i="45" s="1"/>
  <c r="K11" i="46"/>
  <c r="K11" i="44" s="1"/>
  <c r="R5" i="44"/>
  <c r="L5" i="47"/>
  <c r="I6" i="47"/>
  <c r="P6" i="44" s="1"/>
  <c r="O16" i="44"/>
  <c r="I16" i="47"/>
  <c r="O24" i="44"/>
  <c r="I24" i="47"/>
  <c r="P24" i="44" s="1"/>
  <c r="I15" i="46"/>
  <c r="I15" i="44" s="1"/>
  <c r="H15" i="45" s="1"/>
  <c r="I11" i="46"/>
  <c r="I11" i="44" s="1"/>
  <c r="H11" i="45" s="1"/>
  <c r="I14" i="47"/>
  <c r="P14" i="44" s="1"/>
  <c r="R6" i="44"/>
  <c r="L6" i="47"/>
  <c r="S6" i="44" s="1"/>
  <c r="R12" i="44"/>
  <c r="L12" i="47"/>
  <c r="O8" i="44"/>
  <c r="I8" i="47"/>
  <c r="O25" i="44"/>
  <c r="I25" i="47"/>
  <c r="X13" i="29"/>
  <c r="A11" i="28" s="1"/>
  <c r="R7" i="44"/>
  <c r="L7" i="47"/>
  <c r="R17" i="44"/>
  <c r="L17" i="47"/>
  <c r="S17" i="44" s="1"/>
  <c r="R18" i="44"/>
  <c r="L18" i="47"/>
  <c r="R21" i="44"/>
  <c r="L21" i="47"/>
  <c r="S21" i="44" s="1"/>
  <c r="R22" i="44"/>
  <c r="L22" i="47"/>
  <c r="O18" i="44"/>
  <c r="I18" i="47"/>
  <c r="P18" i="44" s="1"/>
  <c r="A9" i="7"/>
  <c r="G4" i="46"/>
  <c r="R8" i="44"/>
  <c r="L8" i="47"/>
  <c r="S8" i="44" s="1"/>
  <c r="O11" i="44"/>
  <c r="I11" i="47"/>
  <c r="O27" i="44"/>
  <c r="I27" i="47"/>
  <c r="O17" i="44"/>
  <c r="I17" i="47"/>
  <c r="X17" i="29"/>
  <c r="A15" i="28" s="1"/>
  <c r="A6" i="44"/>
  <c r="A6" i="45" s="1"/>
  <c r="L4" i="44"/>
  <c r="H4" i="48" s="1"/>
  <c r="X20" i="29"/>
  <c r="A18" i="28" s="1"/>
  <c r="A37" i="44"/>
  <c r="A37" i="45" s="1"/>
  <c r="H4" i="46"/>
  <c r="K23" i="46"/>
  <c r="K23" i="44" s="1"/>
  <c r="I23" i="45" s="1"/>
  <c r="K15" i="46"/>
  <c r="K15" i="44" s="1"/>
  <c r="I15" i="45" s="1"/>
  <c r="K7" i="46"/>
  <c r="K7" i="44" s="1"/>
  <c r="I7" i="45" s="1"/>
  <c r="R9" i="44"/>
  <c r="L9" i="47"/>
  <c r="R25" i="44"/>
  <c r="L25" i="47"/>
  <c r="R26" i="44"/>
  <c r="L26" i="47"/>
  <c r="O20" i="44"/>
  <c r="I20" i="47"/>
  <c r="P20" i="44" s="1"/>
  <c r="H4" i="44"/>
  <c r="G4" i="45" s="1"/>
  <c r="X19" i="29"/>
  <c r="A17" i="28" s="1"/>
  <c r="X15" i="29"/>
  <c r="A13" i="28" s="1"/>
  <c r="X35" i="29"/>
  <c r="A33" i="28" s="1"/>
  <c r="A37" i="47"/>
  <c r="R10" i="44"/>
  <c r="L10" i="47"/>
  <c r="S10" i="44" s="1"/>
  <c r="R11" i="44"/>
  <c r="L11" i="47"/>
  <c r="O12" i="44"/>
  <c r="O28" i="44"/>
  <c r="O13" i="44"/>
  <c r="I13" i="47"/>
  <c r="P13" i="44" s="1"/>
  <c r="O21" i="44"/>
  <c r="I21" i="47"/>
  <c r="P21" i="44" s="1"/>
  <c r="I23" i="46"/>
  <c r="I23" i="44" s="1"/>
  <c r="H23" i="45" s="1"/>
  <c r="I19" i="46"/>
  <c r="I19" i="44" s="1"/>
  <c r="H19" i="45" s="1"/>
  <c r="H23" i="46"/>
  <c r="H23" i="44" s="1"/>
  <c r="H19" i="46"/>
  <c r="H19" i="44" s="1"/>
  <c r="H15" i="46"/>
  <c r="H15" i="44" s="1"/>
  <c r="G15" i="45" s="1"/>
  <c r="I7" i="46"/>
  <c r="I7" i="44" s="1"/>
  <c r="H7" i="45" s="1"/>
  <c r="H11" i="46"/>
  <c r="H11" i="44" s="1"/>
  <c r="H7" i="46"/>
  <c r="H7" i="44" s="1"/>
  <c r="G7" i="45" s="1"/>
  <c r="H22" i="46"/>
  <c r="H22" i="44" s="1"/>
  <c r="G22" i="45" s="1"/>
  <c r="H18" i="46"/>
  <c r="H18" i="44" s="1"/>
  <c r="G18" i="45" s="1"/>
  <c r="L21" i="46"/>
  <c r="J21" i="45" s="1"/>
  <c r="K21" i="46"/>
  <c r="K21" i="44" s="1"/>
  <c r="I21" i="45" s="1"/>
  <c r="K13" i="46"/>
  <c r="K13" i="44" s="1"/>
  <c r="I13" i="45" s="1"/>
  <c r="M36" i="42"/>
  <c r="M13" i="42"/>
  <c r="I32" i="48"/>
  <c r="A5" i="43"/>
  <c r="A5" i="44"/>
  <c r="E5" i="44" s="1"/>
  <c r="D4" i="33"/>
  <c r="D4" i="13"/>
  <c r="M35" i="42"/>
  <c r="M12" i="42"/>
  <c r="A11" i="43"/>
  <c r="A36" i="44"/>
  <c r="A36" i="45" s="1"/>
  <c r="B46" i="19"/>
  <c r="I5" i="48"/>
  <c r="M29" i="42"/>
  <c r="M11" i="42"/>
  <c r="A33" i="44"/>
  <c r="A33" i="45" s="1"/>
  <c r="A33" i="7"/>
  <c r="A33" i="46"/>
  <c r="I39" i="48"/>
  <c r="E44" i="11"/>
  <c r="A44" i="44"/>
  <c r="A44" i="45" s="1"/>
  <c r="A44" i="47"/>
  <c r="A4" i="11"/>
  <c r="A4" i="45"/>
  <c r="J4" i="45"/>
  <c r="G4" i="33"/>
  <c r="M28" i="42"/>
  <c r="M5" i="42"/>
  <c r="I18" i="48"/>
  <c r="A19" i="43"/>
  <c r="M21" i="42"/>
  <c r="M44" i="42"/>
  <c r="I23" i="48"/>
  <c r="I17" i="48"/>
  <c r="E4" i="48"/>
  <c r="H4" i="11"/>
  <c r="H33" i="11" s="1"/>
  <c r="H4" i="45"/>
  <c r="A9" i="43"/>
  <c r="M27" i="42"/>
  <c r="A19" i="46"/>
  <c r="A6" i="7"/>
  <c r="A7" i="7"/>
  <c r="E7" i="7" s="1"/>
  <c r="A7" i="46"/>
  <c r="M8" i="42"/>
  <c r="M16" i="42"/>
  <c r="M24" i="42"/>
  <c r="M32" i="42"/>
  <c r="M42" i="42"/>
  <c r="M9" i="42"/>
  <c r="M17" i="42"/>
  <c r="M25" i="42"/>
  <c r="M33" i="42"/>
  <c r="M43" i="42"/>
  <c r="M10" i="42"/>
  <c r="M18" i="42"/>
  <c r="M26" i="42"/>
  <c r="M34" i="42"/>
  <c r="M6" i="42"/>
  <c r="M14" i="42"/>
  <c r="M22" i="42"/>
  <c r="M30" i="42"/>
  <c r="M40" i="42"/>
  <c r="M7" i="42"/>
  <c r="M15" i="42"/>
  <c r="M23" i="42"/>
  <c r="M31" i="42"/>
  <c r="M41" i="42"/>
  <c r="A9" i="46"/>
  <c r="A9" i="47"/>
  <c r="I21" i="48"/>
  <c r="I15" i="48"/>
  <c r="I27" i="48"/>
  <c r="I33" i="48"/>
  <c r="I8" i="48"/>
  <c r="I9" i="48"/>
  <c r="I22" i="48"/>
  <c r="I19" i="48"/>
  <c r="I16" i="48"/>
  <c r="I7" i="48"/>
  <c r="I36" i="48"/>
  <c r="I40" i="48"/>
  <c r="I11" i="48"/>
  <c r="I26" i="48"/>
  <c r="I14" i="48"/>
  <c r="I44" i="48"/>
  <c r="I38" i="48"/>
  <c r="I35" i="48"/>
  <c r="I20" i="48"/>
  <c r="I6" i="48"/>
  <c r="I42" i="48"/>
  <c r="I34" i="48"/>
  <c r="I29" i="48"/>
  <c r="I43" i="48"/>
  <c r="I12" i="48"/>
  <c r="I41" i="48"/>
  <c r="I24" i="48"/>
  <c r="I13" i="48"/>
  <c r="I28" i="48"/>
  <c r="I25" i="48"/>
  <c r="M37" i="42"/>
  <c r="M19" i="42"/>
  <c r="A9" i="44"/>
  <c r="A9" i="45" s="1"/>
  <c r="I31" i="48"/>
  <c r="A27" i="46"/>
  <c r="E27" i="46" s="1"/>
  <c r="A27" i="43"/>
  <c r="I37" i="48"/>
  <c r="C4" i="13"/>
  <c r="D4" i="48"/>
  <c r="C4" i="33"/>
  <c r="L17" i="46"/>
  <c r="J17" i="45" s="1"/>
  <c r="L13" i="46"/>
  <c r="J13" i="45" s="1"/>
  <c r="L9" i="46"/>
  <c r="J9" i="45" s="1"/>
  <c r="H21" i="46"/>
  <c r="H21" i="44" s="1"/>
  <c r="H17" i="46"/>
  <c r="H17" i="44" s="1"/>
  <c r="H13" i="46"/>
  <c r="H13" i="44" s="1"/>
  <c r="G13" i="45" s="1"/>
  <c r="H9" i="46"/>
  <c r="H9" i="44" s="1"/>
  <c r="G9" i="45" s="1"/>
  <c r="B24" i="19"/>
  <c r="A12" i="44"/>
  <c r="A12" i="45" s="1"/>
  <c r="A16" i="46"/>
  <c r="E16" i="46" s="1"/>
  <c r="A31" i="47"/>
  <c r="K22" i="46"/>
  <c r="K22" i="44" s="1"/>
  <c r="I22" i="45" s="1"/>
  <c r="K14" i="46"/>
  <c r="K14" i="44" s="1"/>
  <c r="I14" i="45" s="1"/>
  <c r="K6" i="46"/>
  <c r="K6" i="44" s="1"/>
  <c r="I6" i="45" s="1"/>
  <c r="L5" i="46"/>
  <c r="J5" i="45" s="1"/>
  <c r="I22" i="46"/>
  <c r="I22" i="44" s="1"/>
  <c r="H22" i="45" s="1"/>
  <c r="L20" i="46"/>
  <c r="J20" i="45" s="1"/>
  <c r="I18" i="46"/>
  <c r="I18" i="44" s="1"/>
  <c r="H18" i="45" s="1"/>
  <c r="L16" i="46"/>
  <c r="J16" i="45" s="1"/>
  <c r="I14" i="46"/>
  <c r="I14" i="44" s="1"/>
  <c r="H14" i="45" s="1"/>
  <c r="L12" i="46"/>
  <c r="J12" i="45" s="1"/>
  <c r="I10" i="46"/>
  <c r="I10" i="44" s="1"/>
  <c r="H10" i="45" s="1"/>
  <c r="L8" i="46"/>
  <c r="J8" i="45" s="1"/>
  <c r="I6" i="46"/>
  <c r="I6" i="44" s="1"/>
  <c r="H6" i="45" s="1"/>
  <c r="B22" i="19"/>
  <c r="A8" i="7"/>
  <c r="E8" i="7" s="1"/>
  <c r="A30" i="7"/>
  <c r="B25" i="19"/>
  <c r="A42" i="7"/>
  <c r="K5" i="46"/>
  <c r="K5" i="44" s="1"/>
  <c r="I5" i="45" s="1"/>
  <c r="K18" i="46"/>
  <c r="K18" i="44" s="1"/>
  <c r="I18" i="45" s="1"/>
  <c r="K10" i="46"/>
  <c r="K10" i="44" s="1"/>
  <c r="I10" i="45" s="1"/>
  <c r="C4" i="48"/>
  <c r="G23" i="46"/>
  <c r="G23" i="44" s="1"/>
  <c r="B49" i="19"/>
  <c r="A20" i="44"/>
  <c r="A20" i="45" s="1"/>
  <c r="B39" i="19"/>
  <c r="E24" i="11"/>
  <c r="K17" i="46"/>
  <c r="K17" i="44" s="1"/>
  <c r="I17" i="45" s="1"/>
  <c r="K9" i="46"/>
  <c r="K9" i="44" s="1"/>
  <c r="I9" i="45" s="1"/>
  <c r="A25" i="44"/>
  <c r="A25" i="45" s="1"/>
  <c r="A34" i="7"/>
  <c r="K16" i="46"/>
  <c r="K16" i="44" s="1"/>
  <c r="I16" i="45" s="1"/>
  <c r="K8" i="46"/>
  <c r="K8" i="44" s="1"/>
  <c r="I8" i="45" s="1"/>
  <c r="A26" i="7"/>
  <c r="E26" i="7" s="1"/>
  <c r="B50" i="19"/>
  <c r="L23" i="46"/>
  <c r="J23" i="45" s="1"/>
  <c r="I21" i="46"/>
  <c r="I21" i="44" s="1"/>
  <c r="H21" i="45" s="1"/>
  <c r="L19" i="46"/>
  <c r="J19" i="45" s="1"/>
  <c r="I17" i="46"/>
  <c r="I17" i="44" s="1"/>
  <c r="H17" i="45" s="1"/>
  <c r="L15" i="46"/>
  <c r="J15" i="45" s="1"/>
  <c r="I13" i="46"/>
  <c r="I13" i="44" s="1"/>
  <c r="H13" i="45" s="1"/>
  <c r="L11" i="46"/>
  <c r="J11" i="45" s="1"/>
  <c r="I9" i="46"/>
  <c r="I9" i="44" s="1"/>
  <c r="H9" i="45" s="1"/>
  <c r="L7" i="46"/>
  <c r="J7" i="45" s="1"/>
  <c r="A34" i="43"/>
  <c r="B33" i="19"/>
  <c r="J23" i="46"/>
  <c r="J23" i="44" s="1"/>
  <c r="J21" i="46"/>
  <c r="J21" i="44" s="1"/>
  <c r="G21" i="46"/>
  <c r="G21" i="44" s="1"/>
  <c r="J17" i="46"/>
  <c r="J17" i="44" s="1"/>
  <c r="G17" i="46"/>
  <c r="G17" i="44" s="1"/>
  <c r="J13" i="46"/>
  <c r="J13" i="44" s="1"/>
  <c r="G13" i="46"/>
  <c r="G13" i="44" s="1"/>
  <c r="J9" i="46"/>
  <c r="J9" i="44" s="1"/>
  <c r="G9" i="46"/>
  <c r="G9" i="44" s="1"/>
  <c r="J22" i="46"/>
  <c r="J22" i="44" s="1"/>
  <c r="G22" i="46"/>
  <c r="G22" i="44" s="1"/>
  <c r="J18" i="46"/>
  <c r="J18" i="44" s="1"/>
  <c r="G18" i="46"/>
  <c r="G18" i="44" s="1"/>
  <c r="J14" i="46"/>
  <c r="J14" i="44" s="1"/>
  <c r="G14" i="46"/>
  <c r="G14" i="44" s="1"/>
  <c r="J10" i="46"/>
  <c r="J10" i="44" s="1"/>
  <c r="G10" i="46"/>
  <c r="G10" i="44" s="1"/>
  <c r="J6" i="46"/>
  <c r="J6" i="44" s="1"/>
  <c r="G6" i="46"/>
  <c r="G6" i="44" s="1"/>
  <c r="L22" i="46"/>
  <c r="J22" i="45" s="1"/>
  <c r="I20" i="46"/>
  <c r="I20" i="44" s="1"/>
  <c r="H20" i="45" s="1"/>
  <c r="L18" i="46"/>
  <c r="J18" i="45" s="1"/>
  <c r="I16" i="46"/>
  <c r="I16" i="44" s="1"/>
  <c r="H16" i="45" s="1"/>
  <c r="L14" i="46"/>
  <c r="J14" i="45" s="1"/>
  <c r="I12" i="46"/>
  <c r="I12" i="44" s="1"/>
  <c r="H12" i="45" s="1"/>
  <c r="L10" i="46"/>
  <c r="J10" i="45" s="1"/>
  <c r="I8" i="46"/>
  <c r="I8" i="44" s="1"/>
  <c r="H8" i="45" s="1"/>
  <c r="L6" i="46"/>
  <c r="J6" i="45" s="1"/>
  <c r="H20" i="46"/>
  <c r="H20" i="44" s="1"/>
  <c r="G20" i="45" s="1"/>
  <c r="J19" i="46"/>
  <c r="J19" i="44" s="1"/>
  <c r="G19" i="46"/>
  <c r="G19" i="44" s="1"/>
  <c r="H16" i="46"/>
  <c r="H16" i="44" s="1"/>
  <c r="G16" i="45" s="1"/>
  <c r="G15" i="46"/>
  <c r="G15" i="44" s="1"/>
  <c r="J15" i="46"/>
  <c r="J15" i="44" s="1"/>
  <c r="H12" i="46"/>
  <c r="H12" i="44" s="1"/>
  <c r="G12" i="45" s="1"/>
  <c r="J11" i="46"/>
  <c r="J11" i="44" s="1"/>
  <c r="G11" i="46"/>
  <c r="G11" i="44" s="1"/>
  <c r="H8" i="46"/>
  <c r="H8" i="44" s="1"/>
  <c r="G8" i="45" s="1"/>
  <c r="G7" i="46"/>
  <c r="G7" i="44" s="1"/>
  <c r="J7" i="46"/>
  <c r="J7" i="44" s="1"/>
  <c r="J5" i="46"/>
  <c r="J5" i="44" s="1"/>
  <c r="G5" i="46"/>
  <c r="G5" i="44" s="1"/>
  <c r="J20" i="46"/>
  <c r="J20" i="44" s="1"/>
  <c r="G20" i="46"/>
  <c r="G20" i="44" s="1"/>
  <c r="G16" i="46"/>
  <c r="G16" i="44" s="1"/>
  <c r="J16" i="46"/>
  <c r="J16" i="44" s="1"/>
  <c r="J12" i="46"/>
  <c r="J12" i="44" s="1"/>
  <c r="G12" i="46"/>
  <c r="G12" i="44" s="1"/>
  <c r="J8" i="46"/>
  <c r="J8" i="44" s="1"/>
  <c r="G8" i="46"/>
  <c r="G8" i="44" s="1"/>
  <c r="H8" i="11"/>
  <c r="H19" i="11"/>
  <c r="H26" i="11"/>
  <c r="H18" i="11"/>
  <c r="H42" i="11"/>
  <c r="H39" i="11"/>
  <c r="H44" i="11"/>
  <c r="H25" i="11"/>
  <c r="H11" i="11"/>
  <c r="H29" i="11"/>
  <c r="H40" i="11"/>
  <c r="H37" i="11"/>
  <c r="H20" i="11"/>
  <c r="H31" i="11"/>
  <c r="H32" i="11"/>
  <c r="A4" i="13"/>
  <c r="B4" i="48"/>
  <c r="H17" i="33"/>
  <c r="H7" i="33"/>
  <c r="H21" i="33"/>
  <c r="H16" i="33"/>
  <c r="H6" i="33"/>
  <c r="H20" i="33"/>
  <c r="H19" i="33"/>
  <c r="H15" i="33"/>
  <c r="H13" i="33"/>
  <c r="H14" i="33"/>
  <c r="H11" i="33"/>
  <c r="H12" i="33"/>
  <c r="H5" i="33"/>
  <c r="H10" i="33"/>
  <c r="H9" i="33"/>
  <c r="H18" i="33"/>
  <c r="H8" i="33"/>
  <c r="H22" i="33"/>
  <c r="I35" i="33"/>
  <c r="I19" i="33"/>
  <c r="I20" i="33"/>
  <c r="I44" i="33"/>
  <c r="I13" i="33"/>
  <c r="I8" i="33"/>
  <c r="I16" i="33"/>
  <c r="I24" i="33"/>
  <c r="I32" i="33"/>
  <c r="I40" i="33"/>
  <c r="I28" i="33"/>
  <c r="I5" i="33"/>
  <c r="I9" i="33"/>
  <c r="I17" i="33"/>
  <c r="I25" i="33"/>
  <c r="I33" i="33"/>
  <c r="I41" i="33"/>
  <c r="I27" i="33"/>
  <c r="I12" i="33"/>
  <c r="I36" i="33"/>
  <c r="I21" i="33"/>
  <c r="I10" i="33"/>
  <c r="I18" i="33"/>
  <c r="I26" i="33"/>
  <c r="I34" i="33"/>
  <c r="I42" i="33"/>
  <c r="I11" i="33"/>
  <c r="I43" i="33"/>
  <c r="I37" i="33"/>
  <c r="I29" i="33"/>
  <c r="I39" i="33"/>
  <c r="I6" i="33"/>
  <c r="I30" i="33"/>
  <c r="I14" i="33"/>
  <c r="I31" i="33"/>
  <c r="I23" i="33"/>
  <c r="I38" i="33"/>
  <c r="I7" i="33"/>
  <c r="I15" i="33"/>
  <c r="I22" i="33"/>
  <c r="I33" i="45"/>
  <c r="G37" i="45"/>
  <c r="G33" i="45"/>
  <c r="J44" i="45"/>
  <c r="E39" i="33"/>
  <c r="S40" i="44"/>
  <c r="J34" i="5"/>
  <c r="G37" i="48" s="1"/>
  <c r="P27" i="44"/>
  <c r="P28" i="44"/>
  <c r="P23" i="44"/>
  <c r="P7" i="44"/>
  <c r="J33" i="45"/>
  <c r="J29" i="45"/>
  <c r="J25" i="45"/>
  <c r="I26" i="45"/>
  <c r="H33" i="45"/>
  <c r="H29" i="45"/>
  <c r="H25" i="45"/>
  <c r="G29" i="45"/>
  <c r="G25" i="45"/>
  <c r="H36" i="45"/>
  <c r="H32" i="45"/>
  <c r="H28" i="45"/>
  <c r="H24" i="45"/>
  <c r="G36" i="45"/>
  <c r="G32" i="45"/>
  <c r="G28" i="45"/>
  <c r="G24" i="45"/>
  <c r="I30" i="45"/>
  <c r="H37" i="45"/>
  <c r="I34" i="45"/>
  <c r="G38" i="45"/>
  <c r="I38" i="45"/>
  <c r="H38" i="45"/>
  <c r="J42" i="45"/>
  <c r="J35" i="45"/>
  <c r="J31" i="45"/>
  <c r="J27" i="45"/>
  <c r="G41" i="45"/>
  <c r="I41" i="45"/>
  <c r="H41" i="45"/>
  <c r="I35" i="45"/>
  <c r="J41" i="45"/>
  <c r="J36" i="45"/>
  <c r="H34" i="45"/>
  <c r="J32" i="45"/>
  <c r="H30" i="45"/>
  <c r="J28" i="45"/>
  <c r="H26" i="45"/>
  <c r="J24" i="45"/>
  <c r="I27" i="45"/>
  <c r="G40" i="45"/>
  <c r="I40" i="45"/>
  <c r="H40" i="45"/>
  <c r="G34" i="45"/>
  <c r="G30" i="45"/>
  <c r="G26" i="45"/>
  <c r="J37" i="45"/>
  <c r="H35" i="45"/>
  <c r="H31" i="45"/>
  <c r="H27" i="45"/>
  <c r="I39" i="45"/>
  <c r="H39" i="45"/>
  <c r="G39" i="45"/>
  <c r="I42" i="45"/>
  <c r="G42" i="45"/>
  <c r="H42" i="45"/>
  <c r="G43" i="45"/>
  <c r="I43" i="45"/>
  <c r="H43" i="45"/>
  <c r="J39" i="45"/>
  <c r="G35" i="45"/>
  <c r="G31" i="45"/>
  <c r="G27" i="45"/>
  <c r="G23" i="45"/>
  <c r="G19" i="45"/>
  <c r="I31" i="45"/>
  <c r="J43" i="45"/>
  <c r="J38" i="45"/>
  <c r="J34" i="45"/>
  <c r="J30" i="45"/>
  <c r="J26" i="45"/>
  <c r="G44" i="45"/>
  <c r="I44" i="45"/>
  <c r="H44" i="45"/>
  <c r="A22" i="44"/>
  <c r="A22" i="45" s="1"/>
  <c r="A21" i="44"/>
  <c r="A21" i="45" s="1"/>
  <c r="A13" i="43"/>
  <c r="A28" i="43"/>
  <c r="B38" i="19"/>
  <c r="B17" i="19"/>
  <c r="A10" i="43"/>
  <c r="B42" i="19"/>
  <c r="A37" i="46"/>
  <c r="E37" i="46" s="1"/>
  <c r="A38" i="47"/>
  <c r="A16" i="43"/>
  <c r="A32" i="43"/>
  <c r="A32" i="7"/>
  <c r="E32" i="7" s="1"/>
  <c r="A32" i="46"/>
  <c r="A17" i="44"/>
  <c r="A17" i="45" s="1"/>
  <c r="A17" i="43"/>
  <c r="E17" i="43" s="1"/>
  <c r="A38" i="43"/>
  <c r="A38" i="46"/>
  <c r="A16" i="47"/>
  <c r="E16" i="47" s="1"/>
  <c r="A13" i="44"/>
  <c r="A13" i="45" s="1"/>
  <c r="A40" i="44"/>
  <c r="A40" i="45" s="1"/>
  <c r="E40" i="45" s="1"/>
  <c r="A5" i="47"/>
  <c r="E5" i="47" s="1"/>
  <c r="B31" i="19"/>
  <c r="A10" i="7"/>
  <c r="A5" i="45"/>
  <c r="A32" i="44"/>
  <c r="A32" i="45" s="1"/>
  <c r="A28" i="46"/>
  <c r="E28" i="46" s="1"/>
  <c r="A40" i="46"/>
  <c r="A17" i="47"/>
  <c r="E17" i="47" s="1"/>
  <c r="A22" i="47"/>
  <c r="A28" i="47"/>
  <c r="A21" i="43"/>
  <c r="E21" i="43" s="1"/>
  <c r="E5" i="42"/>
  <c r="B48" i="19"/>
  <c r="B26" i="19"/>
  <c r="A16" i="7"/>
  <c r="A38" i="7"/>
  <c r="F38" i="7" s="1"/>
  <c r="B23" i="19"/>
  <c r="A17" i="46"/>
  <c r="A22" i="7"/>
  <c r="E22" i="7" s="1"/>
  <c r="A10" i="47"/>
  <c r="A16" i="44"/>
  <c r="A16" i="45" s="1"/>
  <c r="A22" i="46"/>
  <c r="E22" i="46" s="1"/>
  <c r="A21" i="47"/>
  <c r="B32" i="19"/>
  <c r="A28" i="44"/>
  <c r="A28" i="45" s="1"/>
  <c r="E28" i="45" s="1"/>
  <c r="A10" i="44"/>
  <c r="A10" i="45" s="1"/>
  <c r="A42" i="44"/>
  <c r="A42" i="45" s="1"/>
  <c r="E42" i="45" s="1"/>
  <c r="A10" i="46"/>
  <c r="E10" i="46" s="1"/>
  <c r="A30" i="46"/>
  <c r="E30" i="46" s="1"/>
  <c r="A13" i="47"/>
  <c r="E26" i="42"/>
  <c r="B47" i="19"/>
  <c r="A17" i="7"/>
  <c r="B53" i="19"/>
  <c r="A43" i="7"/>
  <c r="A43" i="43"/>
  <c r="E26" i="44"/>
  <c r="A26" i="45"/>
  <c r="E26" i="45" s="1"/>
  <c r="A43" i="44"/>
  <c r="A43" i="45" s="1"/>
  <c r="A42" i="47"/>
  <c r="E42" i="47" s="1"/>
  <c r="B28" i="19"/>
  <c r="E10" i="11"/>
  <c r="A14" i="43"/>
  <c r="A12" i="7"/>
  <c r="A12" i="46"/>
  <c r="A35" i="44"/>
  <c r="A35" i="45" s="1"/>
  <c r="E35" i="45" s="1"/>
  <c r="A35" i="7"/>
  <c r="E35" i="7" s="1"/>
  <c r="B45" i="19"/>
  <c r="A35" i="43"/>
  <c r="E35" i="43" s="1"/>
  <c r="B44" i="19"/>
  <c r="A31" i="44"/>
  <c r="A31" i="45" s="1"/>
  <c r="A8" i="43"/>
  <c r="A18" i="43"/>
  <c r="E18" i="43" s="1"/>
  <c r="A39" i="43"/>
  <c r="B18" i="19"/>
  <c r="A24" i="7"/>
  <c r="E24" i="7" s="1"/>
  <c r="A11" i="46"/>
  <c r="A23" i="43"/>
  <c r="A23" i="47"/>
  <c r="A23" i="44"/>
  <c r="A23" i="45" s="1"/>
  <c r="E23" i="45" s="1"/>
  <c r="A14" i="44"/>
  <c r="A14" i="45" s="1"/>
  <c r="A41" i="46"/>
  <c r="E41" i="46" s="1"/>
  <c r="A24" i="47"/>
  <c r="A40" i="43"/>
  <c r="E40" i="43" s="1"/>
  <c r="A14" i="7"/>
  <c r="A39" i="7"/>
  <c r="A14" i="46"/>
  <c r="A24" i="46"/>
  <c r="E24" i="46" s="1"/>
  <c r="A42" i="46"/>
  <c r="A20" i="47"/>
  <c r="A34" i="47"/>
  <c r="A43" i="47"/>
  <c r="E43" i="47" s="1"/>
  <c r="A20" i="43"/>
  <c r="A31" i="43"/>
  <c r="A41" i="43"/>
  <c r="B41" i="19"/>
  <c r="B30" i="19"/>
  <c r="B16" i="19"/>
  <c r="A15" i="7"/>
  <c r="A40" i="7"/>
  <c r="E40" i="7" s="1"/>
  <c r="B35" i="19"/>
  <c r="A30" i="44"/>
  <c r="A30" i="45" s="1"/>
  <c r="A23" i="46"/>
  <c r="E23" i="46" s="1"/>
  <c r="B36" i="19"/>
  <c r="A29" i="44"/>
  <c r="A29" i="45" s="1"/>
  <c r="A18" i="44"/>
  <c r="A18" i="45" s="1"/>
  <c r="E18" i="45" s="1"/>
  <c r="A8" i="44"/>
  <c r="A8" i="45" s="1"/>
  <c r="A15" i="46"/>
  <c r="A34" i="46"/>
  <c r="A6" i="47"/>
  <c r="E6" i="47" s="1"/>
  <c r="A30" i="47"/>
  <c r="A39" i="47"/>
  <c r="A42" i="43"/>
  <c r="B40" i="19"/>
  <c r="A41" i="7"/>
  <c r="A29" i="47"/>
  <c r="E29" i="47" s="1"/>
  <c r="A40" i="47"/>
  <c r="F40" i="47" s="1"/>
  <c r="A25" i="7"/>
  <c r="A34" i="44"/>
  <c r="A24" i="44"/>
  <c r="A24" i="45" s="1"/>
  <c r="A41" i="44"/>
  <c r="A41" i="45" s="1"/>
  <c r="A25" i="46"/>
  <c r="A43" i="46"/>
  <c r="A25" i="47"/>
  <c r="E25" i="47" s="1"/>
  <c r="A39" i="44"/>
  <c r="A39" i="45" s="1"/>
  <c r="F39" i="45" s="1"/>
  <c r="A6" i="46"/>
  <c r="A26" i="46"/>
  <c r="E26" i="46" s="1"/>
  <c r="A35" i="46"/>
  <c r="E35" i="46" s="1"/>
  <c r="A12" i="47"/>
  <c r="A35" i="47"/>
  <c r="E35" i="47" s="1"/>
  <c r="B43" i="19"/>
  <c r="E20" i="11"/>
  <c r="A27" i="47"/>
  <c r="A27" i="44"/>
  <c r="A27" i="45" s="1"/>
  <c r="A27" i="7"/>
  <c r="B37" i="19"/>
  <c r="B19" i="19"/>
  <c r="A36" i="47"/>
  <c r="E36" i="47" s="1"/>
  <c r="A36" i="7"/>
  <c r="A36" i="43"/>
  <c r="E36" i="43" s="1"/>
  <c r="A36" i="46"/>
  <c r="A7" i="43"/>
  <c r="A7" i="47"/>
  <c r="A7" i="44"/>
  <c r="A7" i="45" s="1"/>
  <c r="E33" i="11"/>
  <c r="A19" i="47"/>
  <c r="A19" i="44"/>
  <c r="A19" i="45" s="1"/>
  <c r="A19" i="7"/>
  <c r="E19" i="7" s="1"/>
  <c r="B29" i="19"/>
  <c r="A5" i="7"/>
  <c r="E5" i="7" s="1"/>
  <c r="A5" i="46"/>
  <c r="E5" i="46" s="1"/>
  <c r="B54" i="19"/>
  <c r="A44" i="7"/>
  <c r="A44" i="43"/>
  <c r="A44" i="46"/>
  <c r="A12" i="43"/>
  <c r="E12" i="43" s="1"/>
  <c r="A24" i="43"/>
  <c r="A33" i="43"/>
  <c r="B15" i="19"/>
  <c r="B51" i="19"/>
  <c r="A31" i="7"/>
  <c r="A41" i="47"/>
  <c r="A11" i="47"/>
  <c r="A11" i="44"/>
  <c r="A11" i="45" s="1"/>
  <c r="A11" i="7"/>
  <c r="B21" i="19"/>
  <c r="A6" i="43"/>
  <c r="A20" i="7"/>
  <c r="A20" i="46"/>
  <c r="A30" i="43"/>
  <c r="E41" i="11"/>
  <c r="A15" i="43"/>
  <c r="E15" i="43" s="1"/>
  <c r="A15" i="47"/>
  <c r="E15" i="47" s="1"/>
  <c r="A15" i="44"/>
  <c r="A15" i="45" s="1"/>
  <c r="A29" i="7"/>
  <c r="A29" i="46"/>
  <c r="E29" i="46" s="1"/>
  <c r="A29" i="43"/>
  <c r="E29" i="43" s="1"/>
  <c r="B52" i="19"/>
  <c r="B34" i="19"/>
  <c r="E25" i="45"/>
  <c r="E39" i="43"/>
  <c r="E27" i="43"/>
  <c r="E36" i="42"/>
  <c r="E34" i="42"/>
  <c r="F41" i="7"/>
  <c r="E15" i="7"/>
  <c r="E31" i="47"/>
  <c r="E41" i="43"/>
  <c r="E23" i="43"/>
  <c r="A22" i="43"/>
  <c r="B20" i="19"/>
  <c r="A28" i="7"/>
  <c r="A38" i="44"/>
  <c r="A38" i="45" s="1"/>
  <c r="A13" i="46"/>
  <c r="A21" i="46"/>
  <c r="E21" i="46" s="1"/>
  <c r="A32" i="47"/>
  <c r="A37" i="43"/>
  <c r="B27" i="19"/>
  <c r="A13" i="7"/>
  <c r="E13" i="7" s="1"/>
  <c r="A21" i="7"/>
  <c r="E21" i="7" s="1"/>
  <c r="A37" i="7"/>
  <c r="E37" i="7" s="1"/>
  <c r="E33" i="42"/>
  <c r="E9" i="45"/>
  <c r="E6" i="44"/>
  <c r="E22" i="42"/>
  <c r="E25" i="33"/>
  <c r="E19" i="45"/>
  <c r="E34" i="7"/>
  <c r="E34" i="43"/>
  <c r="E34" i="34"/>
  <c r="E34" i="46"/>
  <c r="E34" i="47"/>
  <c r="N23" i="44"/>
  <c r="P15" i="44"/>
  <c r="P31" i="44"/>
  <c r="F45" i="20"/>
  <c r="F58" i="20"/>
  <c r="F23" i="48"/>
  <c r="E41" i="13"/>
  <c r="C25" i="46"/>
  <c r="B27" i="46"/>
  <c r="B23" i="47"/>
  <c r="E39" i="11"/>
  <c r="P34" i="44"/>
  <c r="J40" i="45"/>
  <c r="N27" i="44"/>
  <c r="P26" i="44"/>
  <c r="I28" i="45"/>
  <c r="I20" i="45"/>
  <c r="P43" i="44"/>
  <c r="O40" i="44"/>
  <c r="P41" i="44"/>
  <c r="Q42" i="44"/>
  <c r="Q43" i="44"/>
  <c r="P29" i="44"/>
  <c r="S12" i="44"/>
  <c r="O38" i="44"/>
  <c r="P11" i="44"/>
  <c r="P19" i="44"/>
  <c r="P35" i="44"/>
  <c r="P39" i="44"/>
  <c r="P16" i="44"/>
  <c r="P25" i="44"/>
  <c r="P33" i="44"/>
  <c r="S14" i="44"/>
  <c r="S26" i="44"/>
  <c r="H5" i="45"/>
  <c r="E16" i="34"/>
  <c r="E16" i="44"/>
  <c r="E16" i="42"/>
  <c r="E43" i="13"/>
  <c r="E29" i="7"/>
  <c r="E30" i="34"/>
  <c r="E29" i="45"/>
  <c r="E29" i="42"/>
  <c r="E9" i="11"/>
  <c r="E16" i="45"/>
  <c r="E30" i="44"/>
  <c r="E16" i="43"/>
  <c r="E16" i="7"/>
  <c r="E30" i="42"/>
  <c r="E37" i="13"/>
  <c r="E30" i="45"/>
  <c r="E15" i="44"/>
  <c r="E30" i="7"/>
  <c r="E15" i="42"/>
  <c r="E32" i="13"/>
  <c r="E15" i="34"/>
  <c r="E29" i="34"/>
  <c r="E15" i="45"/>
  <c r="E15" i="46"/>
  <c r="E30" i="43"/>
  <c r="F43" i="20"/>
  <c r="E37" i="11"/>
  <c r="C19" i="7"/>
  <c r="E17" i="13"/>
  <c r="E16" i="13"/>
  <c r="F60" i="20"/>
  <c r="E14" i="33"/>
  <c r="E23" i="11"/>
  <c r="E35" i="11"/>
  <c r="E5" i="11"/>
  <c r="F9" i="48"/>
  <c r="E33" i="33"/>
  <c r="C8" i="44"/>
  <c r="C8" i="45" s="1"/>
  <c r="B13" i="47"/>
  <c r="B21" i="47"/>
  <c r="B29" i="46"/>
  <c r="C33" i="43"/>
  <c r="C35" i="43"/>
  <c r="C38" i="7"/>
  <c r="C42" i="43"/>
  <c r="C18" i="43"/>
  <c r="C22" i="46"/>
  <c r="B7" i="47"/>
  <c r="B9" i="46"/>
  <c r="B16" i="43"/>
  <c r="C17" i="7"/>
  <c r="B20" i="7"/>
  <c r="C21" i="43"/>
  <c r="B24" i="43"/>
  <c r="C25" i="47"/>
  <c r="B27" i="43"/>
  <c r="C29" i="46"/>
  <c r="C32" i="7"/>
  <c r="B36" i="46"/>
  <c r="C37" i="43"/>
  <c r="C41" i="44"/>
  <c r="C41" i="45" s="1"/>
  <c r="E40" i="13"/>
  <c r="E25" i="11"/>
  <c r="B6" i="43"/>
  <c r="C7" i="46"/>
  <c r="C9" i="43"/>
  <c r="B11" i="7"/>
  <c r="C16" i="7"/>
  <c r="B23" i="7"/>
  <c r="C27" i="44"/>
  <c r="C27" i="45" s="1"/>
  <c r="B31" i="7"/>
  <c r="C34" i="7"/>
  <c r="C36" i="46"/>
  <c r="C44" i="46"/>
  <c r="B28" i="43"/>
  <c r="F51" i="20"/>
  <c r="E31" i="13"/>
  <c r="E19" i="11"/>
  <c r="F17" i="48"/>
  <c r="F29" i="20"/>
  <c r="F32" i="20"/>
  <c r="F57" i="20"/>
  <c r="C14" i="46"/>
  <c r="C17" i="46"/>
  <c r="C6" i="7"/>
  <c r="B10" i="7"/>
  <c r="C11" i="44"/>
  <c r="C11" i="45" s="1"/>
  <c r="B14" i="47"/>
  <c r="B18" i="46"/>
  <c r="B22" i="43"/>
  <c r="B26" i="47"/>
  <c r="B30" i="43"/>
  <c r="C31" i="46"/>
  <c r="B33" i="47"/>
  <c r="B42" i="43"/>
  <c r="C28" i="46"/>
  <c r="F52" i="20"/>
  <c r="C56" i="20"/>
  <c r="F24" i="48"/>
  <c r="D29" i="20"/>
  <c r="F56" i="20"/>
  <c r="F59" i="20"/>
  <c r="F33" i="20"/>
  <c r="C29" i="20"/>
  <c r="F31" i="20"/>
  <c r="D56" i="20"/>
  <c r="S16" i="44"/>
  <c r="S28" i="44"/>
  <c r="S32" i="44"/>
  <c r="P40" i="44"/>
  <c r="P12" i="44"/>
  <c r="S15" i="44"/>
  <c r="O22" i="44"/>
  <c r="I24" i="45"/>
  <c r="O10" i="44"/>
  <c r="Q12" i="44"/>
  <c r="P17" i="44"/>
  <c r="O19" i="44"/>
  <c r="N29" i="44"/>
  <c r="O31" i="44"/>
  <c r="N33" i="44"/>
  <c r="O35" i="44"/>
  <c r="S36" i="44"/>
  <c r="G5" i="45"/>
  <c r="I36" i="45"/>
  <c r="P8" i="44"/>
  <c r="P9" i="44"/>
  <c r="S18" i="44"/>
  <c r="N28" i="44"/>
  <c r="S30" i="44"/>
  <c r="S31" i="44"/>
  <c r="S34" i="44"/>
  <c r="S35" i="44"/>
  <c r="P10" i="44"/>
  <c r="P22" i="44"/>
  <c r="O26" i="44"/>
  <c r="O14" i="44"/>
  <c r="S20" i="44"/>
  <c r="S23" i="44"/>
  <c r="O30" i="44"/>
  <c r="O34" i="44"/>
  <c r="P32" i="44"/>
  <c r="P36" i="44"/>
  <c r="I32" i="45"/>
  <c r="N16" i="44"/>
  <c r="S19" i="44"/>
  <c r="S22" i="44"/>
  <c r="S24" i="44"/>
  <c r="S27" i="44"/>
  <c r="S7" i="44"/>
  <c r="S11" i="44"/>
  <c r="R15" i="44"/>
  <c r="R16" i="44"/>
  <c r="R19" i="44"/>
  <c r="R20" i="44"/>
  <c r="R23" i="44"/>
  <c r="R24" i="44"/>
  <c r="R27" i="44"/>
  <c r="R28" i="44"/>
  <c r="R31" i="44"/>
  <c r="R32" i="44"/>
  <c r="R35" i="44"/>
  <c r="O5" i="13"/>
  <c r="N6" i="13"/>
  <c r="N7" i="13" s="1"/>
  <c r="J5" i="13"/>
  <c r="D49" i="20"/>
  <c r="F53" i="20"/>
  <c r="F46" i="20"/>
  <c r="F42" i="20"/>
  <c r="F49" i="20"/>
  <c r="F50" i="20"/>
  <c r="S5" i="44"/>
  <c r="S9" i="44"/>
  <c r="S33" i="44"/>
  <c r="S25" i="44"/>
  <c r="S29" i="44"/>
  <c r="S37" i="44"/>
  <c r="P44" i="44"/>
  <c r="I11" i="45"/>
  <c r="M38" i="42"/>
  <c r="I37" i="45"/>
  <c r="I29" i="45"/>
  <c r="M39" i="42"/>
  <c r="I25" i="45"/>
  <c r="C12" i="43"/>
  <c r="C10" i="44"/>
  <c r="C10" i="45" s="1"/>
  <c r="B9" i="44"/>
  <c r="B9" i="45" s="1"/>
  <c r="C20" i="46"/>
  <c r="C18" i="47"/>
  <c r="C13" i="7"/>
  <c r="C11" i="43"/>
  <c r="C16" i="44"/>
  <c r="C16" i="45" s="1"/>
  <c r="C13" i="47"/>
  <c r="C26" i="7"/>
  <c r="C12" i="7"/>
  <c r="C19" i="43"/>
  <c r="C32" i="44"/>
  <c r="C32" i="45" s="1"/>
  <c r="C31" i="44"/>
  <c r="C31" i="45" s="1"/>
  <c r="B30" i="44"/>
  <c r="B30" i="45" s="1"/>
  <c r="C29" i="44"/>
  <c r="C29" i="45" s="1"/>
  <c r="C20" i="44"/>
  <c r="C20" i="45" s="1"/>
  <c r="C19" i="44"/>
  <c r="C19" i="45" s="1"/>
  <c r="C18" i="44"/>
  <c r="C18" i="45" s="1"/>
  <c r="C10" i="46"/>
  <c r="C19" i="46"/>
  <c r="C12" i="47"/>
  <c r="C20" i="7"/>
  <c r="C10" i="7"/>
  <c r="E38" i="45"/>
  <c r="E28" i="7"/>
  <c r="E36" i="11"/>
  <c r="E43" i="11"/>
  <c r="E37" i="45"/>
  <c r="E17" i="7"/>
  <c r="E19" i="42"/>
  <c r="E35" i="42"/>
  <c r="E27" i="13"/>
  <c r="E18" i="13"/>
  <c r="E28" i="13"/>
  <c r="E28" i="34"/>
  <c r="E13" i="11"/>
  <c r="E5" i="43"/>
  <c r="E28" i="42"/>
  <c r="B33" i="44"/>
  <c r="B33" i="45" s="1"/>
  <c r="C28" i="44"/>
  <c r="C28" i="45" s="1"/>
  <c r="B11" i="44"/>
  <c r="B11" i="45" s="1"/>
  <c r="E5" i="45"/>
  <c r="E28" i="47"/>
  <c r="E28" i="43"/>
  <c r="E27" i="33"/>
  <c r="E30" i="33"/>
  <c r="E36" i="33"/>
  <c r="E5" i="34"/>
  <c r="C8" i="46"/>
  <c r="B6" i="47"/>
  <c r="E33" i="13"/>
  <c r="E33" i="34"/>
  <c r="B33" i="7"/>
  <c r="E9" i="47"/>
  <c r="E37" i="47"/>
  <c r="E17" i="46"/>
  <c r="F43" i="7"/>
  <c r="E40" i="42"/>
  <c r="E20" i="33"/>
  <c r="E6" i="11"/>
  <c r="C16" i="43"/>
  <c r="B9" i="43"/>
  <c r="C7" i="44"/>
  <c r="C7" i="45" s="1"/>
  <c r="C14" i="47"/>
  <c r="C19" i="47"/>
  <c r="B30" i="7"/>
  <c r="C18" i="7"/>
  <c r="B9" i="7"/>
  <c r="E43" i="44"/>
  <c r="E43" i="43"/>
  <c r="E32" i="44"/>
  <c r="E32" i="43"/>
  <c r="B7" i="43"/>
  <c r="C35" i="44"/>
  <c r="C35" i="45" s="1"/>
  <c r="B6" i="46"/>
  <c r="E33" i="44"/>
  <c r="E20" i="47"/>
  <c r="E32" i="47"/>
  <c r="E32" i="42"/>
  <c r="B10" i="43"/>
  <c r="C6" i="43"/>
  <c r="B18" i="44"/>
  <c r="B18" i="45" s="1"/>
  <c r="B10" i="44"/>
  <c r="B10" i="45" s="1"/>
  <c r="B11" i="46"/>
  <c r="B13" i="46"/>
  <c r="B10" i="47"/>
  <c r="B11" i="47"/>
  <c r="E32" i="45"/>
  <c r="E22" i="47"/>
  <c r="E33" i="43"/>
  <c r="E18" i="11"/>
  <c r="C20" i="43"/>
  <c r="C14" i="43"/>
  <c r="B10" i="46"/>
  <c r="C11" i="46"/>
  <c r="C13" i="46"/>
  <c r="B23" i="46"/>
  <c r="C32" i="46"/>
  <c r="C35" i="46"/>
  <c r="B9" i="47"/>
  <c r="C10" i="47"/>
  <c r="C11" i="47"/>
  <c r="C20" i="47"/>
  <c r="C14" i="7"/>
  <c r="E17" i="45"/>
  <c r="E27" i="45"/>
  <c r="E35" i="13"/>
  <c r="E12" i="13"/>
  <c r="E20" i="34"/>
  <c r="B25" i="46"/>
  <c r="B25" i="44"/>
  <c r="B25" i="45" s="1"/>
  <c r="E19" i="47"/>
  <c r="E19" i="44"/>
  <c r="E19" i="34"/>
  <c r="E6" i="13"/>
  <c r="E19" i="46"/>
  <c r="B30" i="46"/>
  <c r="E19" i="43"/>
  <c r="C23" i="7"/>
  <c r="C23" i="43"/>
  <c r="C24" i="43"/>
  <c r="C24" i="47"/>
  <c r="C24" i="46"/>
  <c r="C24" i="44"/>
  <c r="C24" i="45" s="1"/>
  <c r="F42" i="34"/>
  <c r="C32" i="43"/>
  <c r="B30" i="47"/>
  <c r="C38" i="43"/>
  <c r="C31" i="43"/>
  <c r="B18" i="43"/>
  <c r="B14" i="43"/>
  <c r="B11" i="43"/>
  <c r="C44" i="43"/>
  <c r="C25" i="44"/>
  <c r="C25" i="45" s="1"/>
  <c r="B21" i="44"/>
  <c r="B21" i="45" s="1"/>
  <c r="C6" i="47"/>
  <c r="C41" i="7"/>
  <c r="E20" i="45"/>
  <c r="E11" i="34"/>
  <c r="C29" i="43"/>
  <c r="B23" i="43"/>
  <c r="B20" i="43"/>
  <c r="C17" i="43"/>
  <c r="C13" i="43"/>
  <c r="C10" i="43"/>
  <c r="C7" i="43"/>
  <c r="B23" i="44"/>
  <c r="B23" i="45" s="1"/>
  <c r="B20" i="44"/>
  <c r="B20" i="45" s="1"/>
  <c r="C14" i="44"/>
  <c r="C14" i="45" s="1"/>
  <c r="C13" i="44"/>
  <c r="C13" i="45" s="1"/>
  <c r="C12" i="44"/>
  <c r="C12" i="45" s="1"/>
  <c r="C12" i="46"/>
  <c r="C16" i="46"/>
  <c r="C18" i="46"/>
  <c r="B20" i="46"/>
  <c r="C17" i="47"/>
  <c r="E20" i="7"/>
  <c r="E43" i="33"/>
  <c r="B38" i="47"/>
  <c r="B38" i="7"/>
  <c r="B38" i="46"/>
  <c r="B38" i="43"/>
  <c r="B41" i="44"/>
  <c r="B41" i="45" s="1"/>
  <c r="B41" i="43"/>
  <c r="B41" i="46"/>
  <c r="F38" i="47"/>
  <c r="F38" i="43"/>
  <c r="F42" i="43"/>
  <c r="F42" i="46"/>
  <c r="E24" i="47"/>
  <c r="E24" i="45"/>
  <c r="E26" i="13"/>
  <c r="E13" i="45"/>
  <c r="B36" i="7"/>
  <c r="E13" i="47"/>
  <c r="C9" i="46"/>
  <c r="C9" i="47"/>
  <c r="C9" i="44"/>
  <c r="C9" i="45" s="1"/>
  <c r="C21" i="46"/>
  <c r="C21" i="44"/>
  <c r="C21" i="45" s="1"/>
  <c r="C21" i="7"/>
  <c r="C21" i="47"/>
  <c r="C22" i="43"/>
  <c r="C22" i="44"/>
  <c r="C22" i="45" s="1"/>
  <c r="C22" i="47"/>
  <c r="C23" i="44"/>
  <c r="C23" i="45" s="1"/>
  <c r="C23" i="46"/>
  <c r="C23" i="47"/>
  <c r="B24" i="47"/>
  <c r="B24" i="46"/>
  <c r="B24" i="44"/>
  <c r="B24" i="45" s="1"/>
  <c r="B27" i="7"/>
  <c r="B27" i="44"/>
  <c r="B27" i="45" s="1"/>
  <c r="B27" i="47"/>
  <c r="B32" i="44"/>
  <c r="B32" i="45" s="1"/>
  <c r="B32" i="43"/>
  <c r="B33" i="43"/>
  <c r="B33" i="46"/>
  <c r="B37" i="47"/>
  <c r="B37" i="43"/>
  <c r="C49" i="19"/>
  <c r="B39" i="44"/>
  <c r="B39" i="45" s="1"/>
  <c r="B39" i="46"/>
  <c r="B40" i="44"/>
  <c r="B40" i="45" s="1"/>
  <c r="B40" i="43"/>
  <c r="B40" i="7"/>
  <c r="B42" i="47"/>
  <c r="B42" i="46"/>
  <c r="B43" i="7"/>
  <c r="B43" i="43"/>
  <c r="C54" i="19"/>
  <c r="B44" i="43"/>
  <c r="B44" i="47"/>
  <c r="B44" i="46"/>
  <c r="B44" i="44"/>
  <c r="B44" i="45" s="1"/>
  <c r="F39" i="42"/>
  <c r="F39" i="46"/>
  <c r="F39" i="47"/>
  <c r="F44" i="46"/>
  <c r="F44" i="7"/>
  <c r="F44" i="45"/>
  <c r="F44" i="43"/>
  <c r="F44" i="42"/>
  <c r="F44" i="47"/>
  <c r="E8" i="34"/>
  <c r="E8" i="44"/>
  <c r="E8" i="46"/>
  <c r="E8" i="43"/>
  <c r="E36" i="34"/>
  <c r="E27" i="11"/>
  <c r="E36" i="44"/>
  <c r="E14" i="45"/>
  <c r="E14" i="43"/>
  <c r="E14" i="44"/>
  <c r="E38" i="11"/>
  <c r="E7" i="45"/>
  <c r="E7" i="44"/>
  <c r="E12" i="46"/>
  <c r="E12" i="47"/>
  <c r="E12" i="34"/>
  <c r="E12" i="42"/>
  <c r="E12" i="7"/>
  <c r="E10" i="13"/>
  <c r="E44" i="13"/>
  <c r="E31" i="42"/>
  <c r="E31" i="44"/>
  <c r="E31" i="45"/>
  <c r="E31" i="7"/>
  <c r="E31" i="43"/>
  <c r="E44" i="33"/>
  <c r="E31" i="46"/>
  <c r="E31" i="34"/>
  <c r="D35" i="42"/>
  <c r="D30" i="11" s="1"/>
  <c r="F30" i="20"/>
  <c r="D33" i="42"/>
  <c r="D27" i="11" s="1"/>
  <c r="B36" i="43"/>
  <c r="C44" i="19"/>
  <c r="B34" i="47"/>
  <c r="B34" i="43"/>
  <c r="B34" i="46"/>
  <c r="B35" i="42"/>
  <c r="B30" i="11" s="1"/>
  <c r="B39" i="43"/>
  <c r="B38" i="44"/>
  <c r="B38" i="45" s="1"/>
  <c r="B37" i="44"/>
  <c r="B37" i="45" s="1"/>
  <c r="B36" i="44"/>
  <c r="B36" i="45" s="1"/>
  <c r="B34" i="44"/>
  <c r="B34" i="45" s="1"/>
  <c r="B42" i="44"/>
  <c r="B42" i="45" s="1"/>
  <c r="B43" i="44"/>
  <c r="B43" i="45" s="1"/>
  <c r="E7" i="13"/>
  <c r="E24" i="34"/>
  <c r="C33" i="46"/>
  <c r="C33" i="47"/>
  <c r="C35" i="7"/>
  <c r="C35" i="47"/>
  <c r="E34" i="33"/>
  <c r="E26" i="11"/>
  <c r="E11" i="43"/>
  <c r="E11" i="46"/>
  <c r="E25" i="13"/>
  <c r="E37" i="33"/>
  <c r="E6" i="43"/>
  <c r="B6" i="44"/>
  <c r="B6" i="45" s="1"/>
  <c r="B26" i="46"/>
  <c r="C40" i="47"/>
  <c r="C44" i="44"/>
  <c r="C44" i="45" s="1"/>
  <c r="E6" i="45"/>
  <c r="E11" i="45"/>
  <c r="E39" i="47"/>
  <c r="E23" i="42"/>
  <c r="E31" i="33"/>
  <c r="C6" i="46"/>
  <c r="C6" i="44"/>
  <c r="C6" i="45" s="1"/>
  <c r="B13" i="7"/>
  <c r="B13" i="44"/>
  <c r="B13" i="45" s="1"/>
  <c r="B13" i="43"/>
  <c r="B21" i="7"/>
  <c r="B21" i="46"/>
  <c r="B21" i="43"/>
  <c r="D24" i="42"/>
  <c r="D19" i="11" s="1"/>
  <c r="C25" i="7"/>
  <c r="C25" i="43"/>
  <c r="C29" i="47"/>
  <c r="D41" i="42"/>
  <c r="D41" i="11" s="1"/>
  <c r="F41" i="44"/>
  <c r="E25" i="42"/>
  <c r="E25" i="7"/>
  <c r="E25" i="43"/>
  <c r="B7" i="44"/>
  <c r="B7" i="45" s="1"/>
  <c r="C8" i="43"/>
  <c r="C34" i="47"/>
  <c r="C34" i="46"/>
  <c r="C34" i="44"/>
  <c r="C34" i="45" s="1"/>
  <c r="C38" i="47"/>
  <c r="E28" i="11"/>
  <c r="E42" i="7"/>
  <c r="E39" i="13"/>
  <c r="E21" i="34"/>
  <c r="E21" i="44"/>
  <c r="E21" i="45"/>
  <c r="C34" i="43"/>
  <c r="B26" i="43"/>
  <c r="B29" i="44"/>
  <c r="B29" i="45" s="1"/>
  <c r="B7" i="46"/>
  <c r="C38" i="44"/>
  <c r="C38" i="45" s="1"/>
  <c r="B26" i="44"/>
  <c r="B26" i="45" s="1"/>
  <c r="B31" i="46"/>
  <c r="C38" i="46"/>
  <c r="C40" i="46"/>
  <c r="C8" i="47"/>
  <c r="B31" i="47"/>
  <c r="C44" i="47"/>
  <c r="C37" i="7"/>
  <c r="C33" i="7"/>
  <c r="B26" i="7"/>
  <c r="E21" i="47"/>
  <c r="E6" i="7"/>
  <c r="E42" i="11"/>
  <c r="C39" i="7"/>
  <c r="C39" i="46"/>
  <c r="C39" i="47"/>
  <c r="C39" i="44"/>
  <c r="C39" i="45" s="1"/>
  <c r="C39" i="43"/>
  <c r="C41" i="46"/>
  <c r="E38" i="34"/>
  <c r="E38" i="47"/>
  <c r="E44" i="34"/>
  <c r="E44" i="44"/>
  <c r="E30" i="11"/>
  <c r="E18" i="34"/>
  <c r="E22" i="43"/>
  <c r="E21" i="11"/>
  <c r="E22" i="44"/>
  <c r="E22" i="45"/>
  <c r="C41" i="43"/>
  <c r="C26" i="43"/>
  <c r="C26" i="46"/>
  <c r="B28" i="46"/>
  <c r="C40" i="7"/>
  <c r="C8" i="7"/>
  <c r="E44" i="45"/>
  <c r="E42" i="46"/>
  <c r="E18" i="7"/>
  <c r="E27" i="7"/>
  <c r="E39" i="7"/>
  <c r="E18" i="42"/>
  <c r="E44" i="42"/>
  <c r="E35" i="33"/>
  <c r="E9" i="33"/>
  <c r="E38" i="13"/>
  <c r="E5" i="13"/>
  <c r="E13" i="44"/>
  <c r="E13" i="43"/>
  <c r="E13" i="46"/>
  <c r="E12" i="11"/>
  <c r="E42" i="13"/>
  <c r="E9" i="7"/>
  <c r="E39" i="42"/>
  <c r="E8" i="33"/>
  <c r="E29" i="13"/>
  <c r="E36" i="13"/>
  <c r="E39" i="34"/>
  <c r="E22" i="11"/>
  <c r="B24" i="7"/>
  <c r="B32" i="7"/>
  <c r="B32" i="46"/>
  <c r="C47" i="19"/>
  <c r="B37" i="46"/>
  <c r="B39" i="7"/>
  <c r="B39" i="47"/>
  <c r="E41" i="7"/>
  <c r="E41" i="47"/>
  <c r="E41" i="44"/>
  <c r="E43" i="45"/>
  <c r="E33" i="45"/>
  <c r="E34" i="13"/>
  <c r="E40" i="33"/>
  <c r="E33" i="46"/>
  <c r="C26" i="47"/>
  <c r="E44" i="43"/>
  <c r="C40" i="43"/>
  <c r="C26" i="44"/>
  <c r="C26" i="45" s="1"/>
  <c r="C40" i="44"/>
  <c r="C40" i="45" s="1"/>
  <c r="C41" i="47"/>
  <c r="C29" i="7"/>
  <c r="E18" i="47"/>
  <c r="E27" i="47"/>
  <c r="E39" i="46"/>
  <c r="E44" i="46"/>
  <c r="E38" i="43"/>
  <c r="E23" i="33"/>
  <c r="E26" i="33"/>
  <c r="E20" i="13"/>
  <c r="E22" i="34"/>
  <c r="E27" i="34"/>
  <c r="E42" i="34"/>
  <c r="E44" i="7"/>
  <c r="B18" i="7"/>
  <c r="B18" i="47"/>
  <c r="C27" i="7"/>
  <c r="C36" i="7"/>
  <c r="B40" i="47"/>
  <c r="B40" i="46"/>
  <c r="B41" i="7"/>
  <c r="B41" i="47"/>
  <c r="B43" i="47"/>
  <c r="B43" i="46"/>
  <c r="F42" i="42"/>
  <c r="E30" i="13"/>
  <c r="E37" i="42"/>
  <c r="E24" i="33"/>
  <c r="E36" i="46"/>
  <c r="E36" i="45"/>
  <c r="E30" i="47"/>
  <c r="D21" i="42"/>
  <c r="D33" i="11" s="1"/>
  <c r="D26" i="42"/>
  <c r="D22" i="11" s="1"/>
  <c r="D28" i="42"/>
  <c r="D13" i="11" s="1"/>
  <c r="C29" i="19"/>
  <c r="B19" i="47"/>
  <c r="B19" i="46"/>
  <c r="B19" i="44"/>
  <c r="B19" i="45" s="1"/>
  <c r="B19" i="43"/>
  <c r="C30" i="43"/>
  <c r="C30" i="7"/>
  <c r="C30" i="47"/>
  <c r="C30" i="46"/>
  <c r="C30" i="44"/>
  <c r="C30" i="45" s="1"/>
  <c r="C15" i="43"/>
  <c r="C15" i="47"/>
  <c r="C15" i="46"/>
  <c r="C15" i="44"/>
  <c r="C15" i="45" s="1"/>
  <c r="B6" i="7"/>
  <c r="D16" i="42"/>
  <c r="D9" i="11" s="1"/>
  <c r="E9" i="46"/>
  <c r="E9" i="42"/>
  <c r="E9" i="43"/>
  <c r="E9" i="44"/>
  <c r="E7" i="46"/>
  <c r="E7" i="47"/>
  <c r="D13" i="42"/>
  <c r="D17" i="11" s="1"/>
  <c r="E25" i="34"/>
  <c r="E29" i="33"/>
  <c r="E25" i="44"/>
  <c r="E22" i="13"/>
  <c r="E8" i="45"/>
  <c r="E22" i="33"/>
  <c r="E12" i="45"/>
  <c r="C50" i="19"/>
  <c r="C51" i="19"/>
  <c r="F38" i="46"/>
  <c r="F38" i="44"/>
  <c r="F38" i="45"/>
  <c r="F39" i="34"/>
  <c r="F39" i="7"/>
  <c r="F39" i="43"/>
  <c r="F42" i="7"/>
  <c r="F44" i="34"/>
  <c r="F44" i="44"/>
  <c r="E14" i="42"/>
  <c r="E14" i="46"/>
  <c r="E41" i="45"/>
  <c r="E21" i="42"/>
  <c r="E12" i="33"/>
  <c r="E15" i="33"/>
  <c r="E17" i="34"/>
  <c r="C22" i="19"/>
  <c r="B12" i="44"/>
  <c r="B12" i="45" s="1"/>
  <c r="B12" i="7"/>
  <c r="B12" i="43"/>
  <c r="B12" i="46"/>
  <c r="C25" i="19"/>
  <c r="B15" i="43"/>
  <c r="B15" i="47"/>
  <c r="B15" i="44"/>
  <c r="B15" i="45" s="1"/>
  <c r="B15" i="7"/>
  <c r="B15" i="46"/>
  <c r="C44" i="7"/>
  <c r="F10" i="48"/>
  <c r="E38" i="42"/>
  <c r="E38" i="46"/>
  <c r="F13" i="48"/>
  <c r="F7" i="48"/>
  <c r="E28" i="33"/>
  <c r="E42" i="42"/>
  <c r="E42" i="43"/>
  <c r="F20" i="48"/>
  <c r="E24" i="13"/>
  <c r="E44" i="47"/>
  <c r="E37" i="34"/>
  <c r="E37" i="43"/>
  <c r="E37" i="44"/>
  <c r="E23" i="34"/>
  <c r="E19" i="13"/>
  <c r="E23" i="7"/>
  <c r="E23" i="47"/>
  <c r="F28" i="48"/>
  <c r="E17" i="42"/>
  <c r="E17" i="44"/>
  <c r="E8" i="11"/>
  <c r="E33" i="7"/>
  <c r="E33" i="47"/>
  <c r="E24" i="42"/>
  <c r="E24" i="43"/>
  <c r="E24" i="44"/>
  <c r="E17" i="11"/>
  <c r="E23" i="13"/>
  <c r="E25" i="46"/>
  <c r="E27" i="42"/>
  <c r="E27" i="44"/>
  <c r="E11" i="42"/>
  <c r="E11" i="7"/>
  <c r="E11" i="47"/>
  <c r="E18" i="46"/>
  <c r="E15" i="11"/>
  <c r="E6" i="34"/>
  <c r="E6" i="42"/>
  <c r="E6" i="46"/>
  <c r="E13" i="33"/>
  <c r="E8" i="42"/>
  <c r="E8" i="47"/>
  <c r="E13" i="13"/>
  <c r="E36" i="7"/>
  <c r="E20" i="42"/>
  <c r="E20" i="43"/>
  <c r="E20" i="46"/>
  <c r="E20" i="44"/>
  <c r="E14" i="34"/>
  <c r="E14" i="7"/>
  <c r="E14" i="47"/>
  <c r="E7" i="33"/>
  <c r="E32" i="46"/>
  <c r="E14" i="13"/>
  <c r="E7" i="43"/>
  <c r="F21" i="48"/>
  <c r="E12" i="44"/>
  <c r="C19" i="19"/>
  <c r="F43" i="34"/>
  <c r="F43" i="44"/>
  <c r="D40" i="42"/>
  <c r="D40" i="11" s="1"/>
  <c r="D38" i="42"/>
  <c r="D38" i="11" s="1"/>
  <c r="D43" i="42"/>
  <c r="D43" i="11" s="1"/>
  <c r="E40" i="46"/>
  <c r="E43" i="46"/>
  <c r="E43" i="7"/>
  <c r="E9" i="13"/>
  <c r="E40" i="34"/>
  <c r="D34" i="42"/>
  <c r="D15" i="11" s="1"/>
  <c r="F41" i="43"/>
  <c r="F41" i="45"/>
  <c r="F41" i="34"/>
  <c r="C36" i="43"/>
  <c r="C21" i="19"/>
  <c r="B19" i="7"/>
  <c r="C24" i="7"/>
  <c r="C36" i="19"/>
  <c r="B44" i="7"/>
  <c r="C27" i="19"/>
  <c r="B17" i="7"/>
  <c r="C38" i="19"/>
  <c r="D32" i="42"/>
  <c r="D8" i="11" s="1"/>
  <c r="C49" i="20"/>
  <c r="B8" i="42"/>
  <c r="B26" i="11" s="1"/>
  <c r="F40" i="34"/>
  <c r="F40" i="42"/>
  <c r="F40" i="46"/>
  <c r="B17" i="43"/>
  <c r="B17" i="46"/>
  <c r="C27" i="46"/>
  <c r="C36" i="44"/>
  <c r="C36" i="45" s="1"/>
  <c r="B28" i="44"/>
  <c r="B28" i="45" s="1"/>
  <c r="C27" i="47"/>
  <c r="B28" i="47"/>
  <c r="C17" i="19"/>
  <c r="B7" i="7"/>
  <c r="C9" i="7"/>
  <c r="C11" i="7"/>
  <c r="D17" i="42"/>
  <c r="D6" i="11" s="1"/>
  <c r="C33" i="19"/>
  <c r="C40" i="19"/>
  <c r="D7" i="42"/>
  <c r="D35" i="11" s="1"/>
  <c r="C28" i="7"/>
  <c r="F43" i="42"/>
  <c r="F43" i="46"/>
  <c r="F43" i="45"/>
  <c r="F43" i="43"/>
  <c r="C27" i="43"/>
  <c r="C36" i="47"/>
  <c r="C28" i="43"/>
  <c r="B17" i="44"/>
  <c r="B17" i="45" s="1"/>
  <c r="B17" i="47"/>
  <c r="C28" i="47"/>
  <c r="B28" i="7"/>
  <c r="F41" i="47"/>
  <c r="F41" i="42"/>
  <c r="C15" i="7"/>
  <c r="C31" i="19"/>
  <c r="C22" i="7"/>
  <c r="B37" i="7"/>
  <c r="C48" i="19"/>
  <c r="C34" i="19"/>
  <c r="C16" i="19"/>
  <c r="D6" i="42"/>
  <c r="D24" i="11" s="1"/>
  <c r="D19" i="42"/>
  <c r="D10" i="11" s="1"/>
  <c r="D42" i="42"/>
  <c r="D42" i="11" s="1"/>
  <c r="F16" i="48"/>
  <c r="E43" i="34"/>
  <c r="E15" i="13"/>
  <c r="E43" i="42"/>
  <c r="C23" i="19"/>
  <c r="D27" i="42"/>
  <c r="D31" i="11" s="1"/>
  <c r="D31" i="42"/>
  <c r="D34" i="11" s="1"/>
  <c r="C43" i="19"/>
  <c r="D36" i="42"/>
  <c r="D36" i="11" s="1"/>
  <c r="F38" i="34"/>
  <c r="F38" i="42"/>
  <c r="D10" i="42"/>
  <c r="D18" i="11" s="1"/>
  <c r="D11" i="42"/>
  <c r="D21" i="11" s="1"/>
  <c r="D18" i="42"/>
  <c r="D16" i="11" s="1"/>
  <c r="E31" i="11"/>
  <c r="E18" i="33"/>
  <c r="E9" i="34"/>
  <c r="E38" i="33"/>
  <c r="F29" i="48"/>
  <c r="E21" i="33"/>
  <c r="E8" i="13"/>
  <c r="E5" i="33"/>
  <c r="E42" i="33"/>
  <c r="E7" i="34"/>
  <c r="E10" i="33"/>
  <c r="F11" i="48"/>
  <c r="E16" i="33"/>
  <c r="E32" i="33"/>
  <c r="E40" i="11"/>
  <c r="D9" i="42"/>
  <c r="D28" i="11" s="1"/>
  <c r="D8" i="42"/>
  <c r="D26" i="11" s="1"/>
  <c r="C16" i="47"/>
  <c r="B32" i="47"/>
  <c r="C42" i="19"/>
  <c r="C43" i="7"/>
  <c r="C43" i="44"/>
  <c r="C43" i="45" s="1"/>
  <c r="C43" i="43"/>
  <c r="C43" i="47"/>
  <c r="C42" i="20"/>
  <c r="B5" i="42"/>
  <c r="B32" i="11" s="1"/>
  <c r="C24" i="19"/>
  <c r="B14" i="7"/>
  <c r="C26" i="19"/>
  <c r="B16" i="47"/>
  <c r="C32" i="19"/>
  <c r="B22" i="7"/>
  <c r="D30" i="42"/>
  <c r="D25" i="11" s="1"/>
  <c r="F26" i="48"/>
  <c r="E11" i="11"/>
  <c r="E10" i="7"/>
  <c r="E10" i="47"/>
  <c r="E10" i="44"/>
  <c r="E10" i="45"/>
  <c r="N4" i="5"/>
  <c r="B22" i="44"/>
  <c r="B22" i="45" s="1"/>
  <c r="B14" i="44"/>
  <c r="B14" i="45" s="1"/>
  <c r="C42" i="44"/>
  <c r="C42" i="45" s="1"/>
  <c r="B16" i="46"/>
  <c r="B22" i="46"/>
  <c r="C42" i="46"/>
  <c r="B16" i="44"/>
  <c r="B16" i="45" s="1"/>
  <c r="E10" i="43"/>
  <c r="E11" i="13"/>
  <c r="C7" i="7"/>
  <c r="C7" i="47"/>
  <c r="B12" i="47"/>
  <c r="D15" i="42"/>
  <c r="D29" i="11" s="1"/>
  <c r="C30" i="19"/>
  <c r="B20" i="47"/>
  <c r="D23" i="42"/>
  <c r="D23" i="11" s="1"/>
  <c r="C35" i="19"/>
  <c r="B25" i="47"/>
  <c r="B25" i="43"/>
  <c r="B25" i="7"/>
  <c r="C41" i="19"/>
  <c r="B31" i="44"/>
  <c r="B31" i="45" s="1"/>
  <c r="B31" i="43"/>
  <c r="B34" i="7"/>
  <c r="C46" i="19"/>
  <c r="B36" i="47"/>
  <c r="C52" i="19"/>
  <c r="B42" i="7"/>
  <c r="F31" i="48"/>
  <c r="E13" i="34"/>
  <c r="E17" i="33"/>
  <c r="E13" i="42"/>
  <c r="E7" i="11"/>
  <c r="C37" i="44"/>
  <c r="C37" i="45" s="1"/>
  <c r="C42" i="7"/>
  <c r="N2" i="5"/>
  <c r="B14" i="46"/>
  <c r="C37" i="46"/>
  <c r="B16" i="7"/>
  <c r="K1" i="5"/>
  <c r="N3" i="5"/>
  <c r="B22" i="47"/>
  <c r="C37" i="47"/>
  <c r="C42" i="47"/>
  <c r="E10" i="42"/>
  <c r="E11" i="33"/>
  <c r="C17" i="44"/>
  <c r="C17" i="45" s="1"/>
  <c r="B29" i="47"/>
  <c r="B29" i="43"/>
  <c r="B29" i="7"/>
  <c r="C39" i="19"/>
  <c r="C31" i="7"/>
  <c r="C31" i="47"/>
  <c r="C32" i="47"/>
  <c r="C33" i="44"/>
  <c r="C33" i="45" s="1"/>
  <c r="F25" i="48"/>
  <c r="E16" i="11"/>
  <c r="E41" i="34"/>
  <c r="E21" i="13"/>
  <c r="E6" i="33"/>
  <c r="E41" i="42"/>
  <c r="D42" i="20"/>
  <c r="C5" i="42"/>
  <c r="C32" i="11" s="1"/>
  <c r="F44" i="20"/>
  <c r="D5" i="42"/>
  <c r="D32" i="11" s="1"/>
  <c r="C20" i="19"/>
  <c r="D14" i="42"/>
  <c r="D11" i="11" s="1"/>
  <c r="C28" i="19"/>
  <c r="D22" i="42"/>
  <c r="D20" i="11" s="1"/>
  <c r="D37" i="42"/>
  <c r="D37" i="11" s="1"/>
  <c r="D44" i="42"/>
  <c r="D44" i="11" s="1"/>
  <c r="E29" i="11"/>
  <c r="D12" i="42"/>
  <c r="D14" i="11" s="1"/>
  <c r="D20" i="42"/>
  <c r="D5" i="11" s="1"/>
  <c r="D25" i="42"/>
  <c r="D7" i="11" s="1"/>
  <c r="C37" i="19"/>
  <c r="D29" i="42"/>
  <c r="D12" i="11" s="1"/>
  <c r="D39" i="42"/>
  <c r="D39" i="11" s="1"/>
  <c r="E14" i="11"/>
  <c r="C53" i="19"/>
  <c r="L6" i="27"/>
  <c r="L7" i="27" s="1"/>
  <c r="K6" i="27"/>
  <c r="K7" i="27" s="1"/>
  <c r="H21" i="11" l="1"/>
  <c r="H12" i="11"/>
  <c r="H35" i="11"/>
  <c r="H7" i="11"/>
  <c r="H28" i="11"/>
  <c r="G17" i="45"/>
  <c r="L5" i="33"/>
  <c r="H26" i="33"/>
  <c r="H27" i="33"/>
  <c r="H23" i="33"/>
  <c r="H24" i="33"/>
  <c r="H25" i="33"/>
  <c r="G11" i="45"/>
  <c r="H38" i="11"/>
  <c r="H5" i="11"/>
  <c r="H24" i="11"/>
  <c r="H34" i="11"/>
  <c r="H22" i="11"/>
  <c r="G21" i="45"/>
  <c r="E29" i="44"/>
  <c r="H6" i="11"/>
  <c r="H30" i="11"/>
  <c r="H15" i="11"/>
  <c r="H23" i="11"/>
  <c r="H27" i="11"/>
  <c r="H14" i="11"/>
  <c r="H16" i="11"/>
  <c r="H17" i="11"/>
  <c r="H10" i="11"/>
  <c r="H41" i="11"/>
  <c r="I10" i="48"/>
  <c r="I30" i="48"/>
  <c r="H13" i="11"/>
  <c r="H9" i="11"/>
  <c r="H43" i="11"/>
  <c r="H36" i="11"/>
  <c r="F42" i="47"/>
  <c r="F40" i="7"/>
  <c r="F43" i="47"/>
  <c r="F40" i="43"/>
  <c r="E38" i="7"/>
  <c r="E40" i="44"/>
  <c r="F40" i="44"/>
  <c r="F41" i="46"/>
  <c r="F40" i="45"/>
  <c r="E28" i="44"/>
  <c r="E11" i="44"/>
  <c r="E35" i="44"/>
  <c r="F37" i="44"/>
  <c r="J18" i="5"/>
  <c r="J23" i="5"/>
  <c r="J24" i="5"/>
  <c r="G33" i="48" s="1"/>
  <c r="J20" i="5"/>
  <c r="J28" i="5"/>
  <c r="J19" i="5"/>
  <c r="J25" i="5"/>
  <c r="J13" i="5"/>
  <c r="E39" i="44"/>
  <c r="E40" i="47"/>
  <c r="E42" i="44"/>
  <c r="F39" i="44"/>
  <c r="E34" i="11"/>
  <c r="E39" i="45"/>
  <c r="E18" i="44"/>
  <c r="E32" i="11"/>
  <c r="F42" i="44"/>
  <c r="E23" i="44"/>
  <c r="F42" i="45"/>
  <c r="E38" i="44"/>
  <c r="A34" i="45"/>
  <c r="E34" i="45" s="1"/>
  <c r="E34" i="44"/>
  <c r="D36" i="46"/>
  <c r="D31" i="7"/>
  <c r="D33" i="46"/>
  <c r="J26" i="5"/>
  <c r="J9" i="5"/>
  <c r="J31" i="5"/>
  <c r="F37" i="7"/>
  <c r="J12" i="5"/>
  <c r="J33" i="5"/>
  <c r="J27" i="5"/>
  <c r="J4" i="5"/>
  <c r="J8" i="5"/>
  <c r="F11" i="42" s="1"/>
  <c r="J10" i="5"/>
  <c r="J2" i="5"/>
  <c r="J11" i="5"/>
  <c r="J14" i="5"/>
  <c r="G23" i="48" s="1"/>
  <c r="J30" i="5"/>
  <c r="J3" i="5"/>
  <c r="J29" i="5"/>
  <c r="G19" i="48" s="1"/>
  <c r="D34" i="19"/>
  <c r="J5" i="5"/>
  <c r="J16" i="5"/>
  <c r="J22" i="5"/>
  <c r="G22" i="48" s="1"/>
  <c r="J6" i="5"/>
  <c r="J32" i="5"/>
  <c r="G34" i="48" s="1"/>
  <c r="J15" i="5"/>
  <c r="J7" i="5"/>
  <c r="J17" i="5"/>
  <c r="J21" i="5"/>
  <c r="D21" i="19"/>
  <c r="D16" i="47"/>
  <c r="D27" i="19"/>
  <c r="D44" i="19"/>
  <c r="D28" i="44"/>
  <c r="D28" i="45" s="1"/>
  <c r="D7" i="43"/>
  <c r="D42" i="19"/>
  <c r="D21" i="7"/>
  <c r="D41" i="43"/>
  <c r="D31" i="43"/>
  <c r="D48" i="19"/>
  <c r="D19" i="19"/>
  <c r="D26" i="46"/>
  <c r="D33" i="43"/>
  <c r="D36" i="7"/>
  <c r="D13" i="47"/>
  <c r="B35" i="7"/>
  <c r="D45" i="19"/>
  <c r="O7" i="13"/>
  <c r="N8" i="13"/>
  <c r="J7" i="13"/>
  <c r="J6" i="13"/>
  <c r="O6" i="13"/>
  <c r="E22" i="20" s="1"/>
  <c r="D32" i="43"/>
  <c r="D26" i="19"/>
  <c r="D32" i="7"/>
  <c r="D7" i="7"/>
  <c r="D32" i="44"/>
  <c r="D32" i="45" s="1"/>
  <c r="D32" i="47"/>
  <c r="D32" i="46"/>
  <c r="F37" i="43"/>
  <c r="D41" i="46"/>
  <c r="D40" i="44"/>
  <c r="D40" i="45" s="1"/>
  <c r="D41" i="44"/>
  <c r="D41" i="45" s="1"/>
  <c r="D35" i="43"/>
  <c r="D35" i="44"/>
  <c r="D35" i="45" s="1"/>
  <c r="D31" i="46"/>
  <c r="D53" i="19"/>
  <c r="D7" i="47"/>
  <c r="D7" i="44"/>
  <c r="D7" i="45" s="1"/>
  <c r="D21" i="44"/>
  <c r="D21" i="45" s="1"/>
  <c r="D33" i="47"/>
  <c r="D43" i="19"/>
  <c r="D7" i="46"/>
  <c r="D17" i="19"/>
  <c r="F37" i="42"/>
  <c r="D21" i="47"/>
  <c r="F37" i="34"/>
  <c r="D16" i="46"/>
  <c r="D16" i="44"/>
  <c r="D16" i="45" s="1"/>
  <c r="D16" i="43"/>
  <c r="D41" i="19"/>
  <c r="D21" i="43"/>
  <c r="F37" i="45"/>
  <c r="D21" i="46"/>
  <c r="D36" i="19"/>
  <c r="D13" i="46"/>
  <c r="D16" i="7"/>
  <c r="D13" i="7"/>
  <c r="D31" i="19"/>
  <c r="D13" i="43"/>
  <c r="F37" i="47"/>
  <c r="F37" i="46"/>
  <c r="D40" i="7"/>
  <c r="D17" i="43"/>
  <c r="D23" i="19"/>
  <c r="D33" i="7"/>
  <c r="D33" i="44"/>
  <c r="D33" i="45" s="1"/>
  <c r="D26" i="7"/>
  <c r="D51" i="19"/>
  <c r="D41" i="7"/>
  <c r="D41" i="47"/>
  <c r="B35" i="44"/>
  <c r="B35" i="45" s="1"/>
  <c r="B35" i="43"/>
  <c r="C45" i="19"/>
  <c r="B35" i="46"/>
  <c r="B35" i="47"/>
  <c r="D35" i="47"/>
  <c r="D35" i="46"/>
  <c r="D35" i="7"/>
  <c r="D50" i="19"/>
  <c r="D26" i="43"/>
  <c r="D36" i="43"/>
  <c r="D26" i="47"/>
  <c r="D24" i="7"/>
  <c r="D24" i="46"/>
  <c r="D24" i="43"/>
  <c r="D24" i="47"/>
  <c r="D24" i="44"/>
  <c r="D24" i="45" s="1"/>
  <c r="D34" i="46"/>
  <c r="D40" i="46"/>
  <c r="D26" i="44"/>
  <c r="D26" i="45" s="1"/>
  <c r="D13" i="44"/>
  <c r="D13" i="45" s="1"/>
  <c r="D28" i="47"/>
  <c r="D28" i="43"/>
  <c r="D34" i="47"/>
  <c r="D40" i="47"/>
  <c r="D40" i="43"/>
  <c r="D28" i="7"/>
  <c r="D28" i="46"/>
  <c r="D38" i="19"/>
  <c r="D34" i="7"/>
  <c r="D34" i="43"/>
  <c r="D34" i="44"/>
  <c r="D34" i="45" s="1"/>
  <c r="D38" i="43"/>
  <c r="D38" i="7"/>
  <c r="D38" i="46"/>
  <c r="D38" i="47"/>
  <c r="D38" i="44"/>
  <c r="D38" i="45" s="1"/>
  <c r="D43" i="44"/>
  <c r="D43" i="45" s="1"/>
  <c r="D43" i="43"/>
  <c r="D43" i="7"/>
  <c r="D43" i="47"/>
  <c r="D43" i="46"/>
  <c r="D27" i="7"/>
  <c r="D27" i="47"/>
  <c r="D27" i="44"/>
  <c r="D27" i="45" s="1"/>
  <c r="D27" i="46"/>
  <c r="D37" i="19"/>
  <c r="D27" i="43"/>
  <c r="D19" i="7"/>
  <c r="D19" i="47"/>
  <c r="D19" i="46"/>
  <c r="D19" i="44"/>
  <c r="D19" i="45" s="1"/>
  <c r="D19" i="43"/>
  <c r="D17" i="7"/>
  <c r="D17" i="46"/>
  <c r="D17" i="47"/>
  <c r="D17" i="44"/>
  <c r="D17" i="45" s="1"/>
  <c r="D31" i="44"/>
  <c r="D31" i="45" s="1"/>
  <c r="D28" i="19"/>
  <c r="D18" i="46"/>
  <c r="D18" i="44"/>
  <c r="D18" i="45" s="1"/>
  <c r="D18" i="47"/>
  <c r="D18" i="43"/>
  <c r="D18" i="7"/>
  <c r="D6" i="7"/>
  <c r="D6" i="46"/>
  <c r="D16" i="19"/>
  <c r="D6" i="44"/>
  <c r="D6" i="45" s="1"/>
  <c r="D6" i="43"/>
  <c r="D6" i="47"/>
  <c r="C18" i="19"/>
  <c r="B8" i="44"/>
  <c r="B8" i="45" s="1"/>
  <c r="B8" i="43"/>
  <c r="B8" i="47"/>
  <c r="B8" i="7"/>
  <c r="B8" i="46"/>
  <c r="D9" i="7"/>
  <c r="D9" i="47"/>
  <c r="D9" i="46"/>
  <c r="D9" i="44"/>
  <c r="D9" i="45" s="1"/>
  <c r="D36" i="47"/>
  <c r="D36" i="44"/>
  <c r="D36" i="45" s="1"/>
  <c r="J7" i="27"/>
  <c r="F6" i="27" s="1"/>
  <c r="C10" i="27" s="1"/>
  <c r="D29" i="19"/>
  <c r="D31" i="47"/>
  <c r="D9" i="43"/>
  <c r="D46" i="19"/>
  <c r="D11" i="7"/>
  <c r="D11" i="44"/>
  <c r="D11" i="45" s="1"/>
  <c r="D11" i="43"/>
  <c r="D11" i="46"/>
  <c r="D11" i="47"/>
  <c r="D10" i="7"/>
  <c r="D20" i="19"/>
  <c r="D10" i="43"/>
  <c r="D10" i="44"/>
  <c r="D10" i="45" s="1"/>
  <c r="D10" i="47"/>
  <c r="D10" i="46"/>
  <c r="D52" i="19"/>
  <c r="D42" i="47"/>
  <c r="D42" i="44"/>
  <c r="D42" i="45" s="1"/>
  <c r="D42" i="7"/>
  <c r="D42" i="43"/>
  <c r="D42" i="46"/>
  <c r="D29" i="43"/>
  <c r="D29" i="47"/>
  <c r="D29" i="46"/>
  <c r="D29" i="44"/>
  <c r="D29" i="45" s="1"/>
  <c r="D39" i="19"/>
  <c r="D29" i="7"/>
  <c r="D30" i="19"/>
  <c r="D20" i="7"/>
  <c r="D20" i="43"/>
  <c r="D20" i="47"/>
  <c r="D20" i="46"/>
  <c r="D20" i="44"/>
  <c r="D20" i="45" s="1"/>
  <c r="D37" i="46"/>
  <c r="D47" i="19"/>
  <c r="D37" i="43"/>
  <c r="D37" i="7"/>
  <c r="D37" i="44"/>
  <c r="D37" i="45" s="1"/>
  <c r="D37" i="47"/>
  <c r="D24" i="19"/>
  <c r="D14" i="47"/>
  <c r="D14" i="46"/>
  <c r="D14" i="43"/>
  <c r="D14" i="44"/>
  <c r="D14" i="45" s="1"/>
  <c r="D14" i="7"/>
  <c r="B5" i="7"/>
  <c r="C15" i="19"/>
  <c r="B5" i="46"/>
  <c r="B5" i="43"/>
  <c r="B5" i="47"/>
  <c r="B5" i="44"/>
  <c r="B5" i="45" s="1"/>
  <c r="D39" i="47"/>
  <c r="D39" i="44"/>
  <c r="D39" i="45" s="1"/>
  <c r="D39" i="46"/>
  <c r="D39" i="7"/>
  <c r="D39" i="43"/>
  <c r="D49" i="19"/>
  <c r="D33" i="19"/>
  <c r="D23" i="47"/>
  <c r="D23" i="44"/>
  <c r="D23" i="45" s="1"/>
  <c r="D23" i="7"/>
  <c r="D23" i="46"/>
  <c r="D23" i="43"/>
  <c r="D25" i="19"/>
  <c r="D15" i="47"/>
  <c r="D15" i="44"/>
  <c r="D15" i="45" s="1"/>
  <c r="D15" i="7"/>
  <c r="D15" i="46"/>
  <c r="D15" i="43"/>
  <c r="D30" i="46"/>
  <c r="D30" i="47"/>
  <c r="D40" i="19"/>
  <c r="D30" i="7"/>
  <c r="D30" i="43"/>
  <c r="D30" i="44"/>
  <c r="D30" i="45" s="1"/>
  <c r="N5" i="5"/>
  <c r="D22" i="19"/>
  <c r="D12" i="7"/>
  <c r="D12" i="43"/>
  <c r="D12" i="46"/>
  <c r="D12" i="44"/>
  <c r="D12" i="45" s="1"/>
  <c r="D12" i="47"/>
  <c r="D15" i="19"/>
  <c r="D5" i="47"/>
  <c r="D5" i="43"/>
  <c r="D5" i="46"/>
  <c r="D5" i="44"/>
  <c r="D5" i="45" s="1"/>
  <c r="D5" i="7"/>
  <c r="D35" i="19"/>
  <c r="D25" i="43"/>
  <c r="D25" i="46"/>
  <c r="D25" i="7"/>
  <c r="D25" i="47"/>
  <c r="D25" i="44"/>
  <c r="D25" i="45" s="1"/>
  <c r="D54" i="19"/>
  <c r="D44" i="43"/>
  <c r="D44" i="7"/>
  <c r="D44" i="44"/>
  <c r="D44" i="45" s="1"/>
  <c r="D44" i="46"/>
  <c r="D44" i="47"/>
  <c r="D22" i="47"/>
  <c r="D32" i="19"/>
  <c r="D22" i="46"/>
  <c r="D22" i="43"/>
  <c r="D22" i="44"/>
  <c r="D22" i="45" s="1"/>
  <c r="D22" i="7"/>
  <c r="C5" i="47"/>
  <c r="C5" i="7"/>
  <c r="C5" i="44"/>
  <c r="C5" i="45" s="1"/>
  <c r="C5" i="46"/>
  <c r="C5" i="43"/>
  <c r="D18" i="19"/>
  <c r="D8" i="7"/>
  <c r="D8" i="43"/>
  <c r="D8" i="46"/>
  <c r="D8" i="47"/>
  <c r="D8" i="44"/>
  <c r="D8" i="45" s="1"/>
  <c r="G14" i="48" l="1"/>
  <c r="G30" i="48"/>
  <c r="G18" i="48"/>
  <c r="G15" i="48"/>
  <c r="G7" i="48"/>
  <c r="G6" i="48"/>
  <c r="G29" i="48"/>
  <c r="G20" i="48"/>
  <c r="G8" i="48"/>
  <c r="G16" i="48"/>
  <c r="G25" i="48"/>
  <c r="G5" i="48"/>
  <c r="F21" i="13"/>
  <c r="G27" i="48"/>
  <c r="G13" i="48"/>
  <c r="G10" i="48"/>
  <c r="F28" i="47"/>
  <c r="G12" i="48"/>
  <c r="F23" i="7"/>
  <c r="G32" i="48"/>
  <c r="F30" i="45"/>
  <c r="G36" i="48"/>
  <c r="F9" i="33"/>
  <c r="G35" i="48"/>
  <c r="F22" i="11"/>
  <c r="F6" i="33"/>
  <c r="F28" i="33"/>
  <c r="F20" i="13"/>
  <c r="F8" i="33"/>
  <c r="F15" i="33"/>
  <c r="F34" i="11"/>
  <c r="F28" i="34"/>
  <c r="F32" i="11"/>
  <c r="F36" i="13"/>
  <c r="F24" i="13"/>
  <c r="F26" i="33"/>
  <c r="F15" i="13"/>
  <c r="F18" i="11"/>
  <c r="F9" i="13"/>
  <c r="F19" i="11"/>
  <c r="F16" i="34"/>
  <c r="F16" i="11"/>
  <c r="F28" i="11"/>
  <c r="F14" i="33"/>
  <c r="F31" i="13"/>
  <c r="F23" i="43"/>
  <c r="F28" i="43"/>
  <c r="F28" i="46"/>
  <c r="F28" i="45"/>
  <c r="F28" i="44"/>
  <c r="F16" i="33"/>
  <c r="F28" i="7"/>
  <c r="F28" i="42"/>
  <c r="F23" i="34"/>
  <c r="F23" i="44"/>
  <c r="F23" i="46"/>
  <c r="F23" i="47"/>
  <c r="F23" i="42"/>
  <c r="F5" i="13"/>
  <c r="F23" i="45"/>
  <c r="F33" i="13"/>
  <c r="F21" i="33"/>
  <c r="F8" i="11"/>
  <c r="G26" i="48"/>
  <c r="F24" i="33"/>
  <c r="F32" i="33"/>
  <c r="F6" i="13"/>
  <c r="F16" i="42"/>
  <c r="F16" i="46"/>
  <c r="F5" i="11"/>
  <c r="F36" i="45"/>
  <c r="F30" i="33"/>
  <c r="F37" i="33"/>
  <c r="G21" i="48"/>
  <c r="F21" i="11"/>
  <c r="F16" i="44"/>
  <c r="F16" i="43"/>
  <c r="F16" i="45"/>
  <c r="F16" i="7"/>
  <c r="F12" i="13"/>
  <c r="F29" i="11"/>
  <c r="F16" i="47"/>
  <c r="F31" i="11"/>
  <c r="F18" i="33"/>
  <c r="F26" i="11"/>
  <c r="F28" i="13"/>
  <c r="F11" i="45"/>
  <c r="F30" i="43"/>
  <c r="F40" i="11"/>
  <c r="F36" i="47"/>
  <c r="F36" i="34"/>
  <c r="F43" i="33"/>
  <c r="F11" i="44"/>
  <c r="F11" i="47"/>
  <c r="F29" i="13"/>
  <c r="F30" i="42"/>
  <c r="F7" i="47"/>
  <c r="F15" i="46"/>
  <c r="F30" i="7"/>
  <c r="F15" i="45"/>
  <c r="F7" i="45"/>
  <c r="F30" i="44"/>
  <c r="F32" i="13"/>
  <c r="F36" i="46"/>
  <c r="F15" i="43"/>
  <c r="F22" i="33"/>
  <c r="F15" i="44"/>
  <c r="F15" i="34"/>
  <c r="F15" i="42"/>
  <c r="F30" i="47"/>
  <c r="F40" i="33"/>
  <c r="F7" i="42"/>
  <c r="F36" i="44"/>
  <c r="F36" i="43"/>
  <c r="F15" i="7"/>
  <c r="F7" i="44"/>
  <c r="F39" i="11"/>
  <c r="F13" i="43"/>
  <c r="F13" i="44"/>
  <c r="F13" i="34"/>
  <c r="F13" i="42"/>
  <c r="F13" i="47"/>
  <c r="F13" i="46"/>
  <c r="F12" i="33"/>
  <c r="F13" i="7"/>
  <c r="F13" i="45"/>
  <c r="F13" i="13"/>
  <c r="F15" i="47"/>
  <c r="F11" i="43"/>
  <c r="F11" i="7"/>
  <c r="F23" i="13"/>
  <c r="F11" i="34"/>
  <c r="F11" i="46"/>
  <c r="F7" i="34"/>
  <c r="F7" i="7"/>
  <c r="F33" i="11"/>
  <c r="F30" i="34"/>
  <c r="F41" i="11"/>
  <c r="F30" i="46"/>
  <c r="F36" i="7"/>
  <c r="F36" i="42"/>
  <c r="F7" i="46"/>
  <c r="F7" i="43"/>
  <c r="F42" i="13"/>
  <c r="F20" i="43"/>
  <c r="F20" i="47"/>
  <c r="F20" i="34"/>
  <c r="F20" i="45"/>
  <c r="F35" i="13"/>
  <c r="F20" i="42"/>
  <c r="F14" i="11"/>
  <c r="F34" i="33"/>
  <c r="F20" i="44"/>
  <c r="F20" i="46"/>
  <c r="F20" i="7"/>
  <c r="F8" i="47"/>
  <c r="G24" i="48"/>
  <c r="F8" i="45"/>
  <c r="F8" i="46"/>
  <c r="F12" i="11"/>
  <c r="F8" i="34"/>
  <c r="F8" i="42"/>
  <c r="F34" i="13"/>
  <c r="F8" i="43"/>
  <c r="F8" i="7"/>
  <c r="F8" i="44"/>
  <c r="F38" i="33"/>
  <c r="F37" i="13"/>
  <c r="F21" i="45"/>
  <c r="F21" i="47"/>
  <c r="F21" i="7"/>
  <c r="F21" i="43"/>
  <c r="F21" i="44"/>
  <c r="F38" i="11"/>
  <c r="F21" i="34"/>
  <c r="F21" i="42"/>
  <c r="F42" i="33"/>
  <c r="F21" i="46"/>
  <c r="F10" i="46"/>
  <c r="F10" i="42"/>
  <c r="F10" i="7"/>
  <c r="F10" i="43"/>
  <c r="F10" i="45"/>
  <c r="F10" i="44"/>
  <c r="F10" i="34"/>
  <c r="F10" i="47"/>
  <c r="F26" i="13"/>
  <c r="F36" i="33"/>
  <c r="G9" i="48"/>
  <c r="F44" i="11"/>
  <c r="F44" i="13"/>
  <c r="F35" i="11"/>
  <c r="F35" i="33"/>
  <c r="F18" i="42"/>
  <c r="F18" i="46"/>
  <c r="F18" i="7"/>
  <c r="F18" i="43"/>
  <c r="F18" i="47"/>
  <c r="F18" i="44"/>
  <c r="F18" i="34"/>
  <c r="F18" i="45"/>
  <c r="F35" i="43"/>
  <c r="F35" i="44"/>
  <c r="G28" i="48"/>
  <c r="F35" i="46"/>
  <c r="F35" i="42"/>
  <c r="F27" i="11"/>
  <c r="F35" i="34"/>
  <c r="F41" i="33"/>
  <c r="F35" i="45"/>
  <c r="F35" i="47"/>
  <c r="F35" i="7"/>
  <c r="F25" i="13"/>
  <c r="F40" i="13"/>
  <c r="F6" i="42"/>
  <c r="F6" i="34"/>
  <c r="F6" i="43"/>
  <c r="F6" i="7"/>
  <c r="F6" i="44"/>
  <c r="F6" i="46"/>
  <c r="F6" i="45"/>
  <c r="G17" i="48"/>
  <c r="F6" i="47"/>
  <c r="F13" i="33"/>
  <c r="F36" i="11"/>
  <c r="F27" i="46"/>
  <c r="F27" i="34"/>
  <c r="F27" i="42"/>
  <c r="F29" i="33"/>
  <c r="F27" i="43"/>
  <c r="F27" i="44"/>
  <c r="F17" i="13"/>
  <c r="F27" i="45"/>
  <c r="F27" i="47"/>
  <c r="F17" i="11"/>
  <c r="F27" i="7"/>
  <c r="F14" i="13"/>
  <c r="F25" i="33"/>
  <c r="F26" i="42"/>
  <c r="F26" i="7"/>
  <c r="F26" i="34"/>
  <c r="F26" i="43"/>
  <c r="F26" i="44"/>
  <c r="F26" i="46"/>
  <c r="F6" i="11"/>
  <c r="F26" i="45"/>
  <c r="F26" i="47"/>
  <c r="F19" i="34"/>
  <c r="F19" i="42"/>
  <c r="F19" i="46"/>
  <c r="F43" i="13"/>
  <c r="F7" i="33"/>
  <c r="F19" i="43"/>
  <c r="F19" i="45"/>
  <c r="F19" i="7"/>
  <c r="F19" i="47"/>
  <c r="F19" i="44"/>
  <c r="F30" i="11"/>
  <c r="F12" i="34"/>
  <c r="F12" i="46"/>
  <c r="F19" i="33"/>
  <c r="F12" i="44"/>
  <c r="F12" i="43"/>
  <c r="F12" i="47"/>
  <c r="F12" i="45"/>
  <c r="F12" i="7"/>
  <c r="F38" i="13"/>
  <c r="F12" i="42"/>
  <c r="F13" i="11"/>
  <c r="F32" i="7"/>
  <c r="F32" i="47"/>
  <c r="F32" i="42"/>
  <c r="F32" i="34"/>
  <c r="F32" i="45"/>
  <c r="F25" i="11"/>
  <c r="F32" i="46"/>
  <c r="F32" i="43"/>
  <c r="F33" i="33"/>
  <c r="F32" i="44"/>
  <c r="F34" i="47"/>
  <c r="F31" i="33"/>
  <c r="F34" i="44"/>
  <c r="F34" i="46"/>
  <c r="F34" i="42"/>
  <c r="F34" i="34"/>
  <c r="F34" i="7"/>
  <c r="F34" i="43"/>
  <c r="F34" i="45"/>
  <c r="F7" i="13"/>
  <c r="F42" i="11"/>
  <c r="F29" i="46"/>
  <c r="F29" i="44"/>
  <c r="F29" i="45"/>
  <c r="F29" i="47"/>
  <c r="F29" i="7"/>
  <c r="F29" i="34"/>
  <c r="F29" i="42"/>
  <c r="F18" i="13"/>
  <c r="F20" i="11"/>
  <c r="F29" i="43"/>
  <c r="F44" i="33"/>
  <c r="F39" i="33"/>
  <c r="F11" i="11"/>
  <c r="F16" i="13"/>
  <c r="F9" i="45"/>
  <c r="F9" i="43"/>
  <c r="F9" i="7"/>
  <c r="F9" i="46"/>
  <c r="F9" i="42"/>
  <c r="F9" i="44"/>
  <c r="F9" i="47"/>
  <c r="F9" i="34"/>
  <c r="F33" i="46"/>
  <c r="F33" i="45"/>
  <c r="F33" i="34"/>
  <c r="F22" i="13"/>
  <c r="F33" i="42"/>
  <c r="F33" i="7"/>
  <c r="F23" i="11"/>
  <c r="F33" i="44"/>
  <c r="F33" i="43"/>
  <c r="F20" i="33"/>
  <c r="F33" i="47"/>
  <c r="F25" i="46"/>
  <c r="F25" i="42"/>
  <c r="F10" i="13"/>
  <c r="F17" i="33"/>
  <c r="F25" i="45"/>
  <c r="F25" i="7"/>
  <c r="F25" i="43"/>
  <c r="F25" i="47"/>
  <c r="F25" i="44"/>
  <c r="F10" i="11"/>
  <c r="F25" i="34"/>
  <c r="F5" i="42"/>
  <c r="F15" i="11"/>
  <c r="F5" i="44"/>
  <c r="F11" i="13"/>
  <c r="F5" i="34"/>
  <c r="F5" i="7"/>
  <c r="F5" i="47"/>
  <c r="F5" i="45"/>
  <c r="F5" i="46"/>
  <c r="F5" i="43"/>
  <c r="F27" i="33"/>
  <c r="F30" i="13"/>
  <c r="F24" i="34"/>
  <c r="F7" i="11"/>
  <c r="F24" i="7"/>
  <c r="F24" i="42"/>
  <c r="F24" i="47"/>
  <c r="F24" i="44"/>
  <c r="F24" i="45"/>
  <c r="F24" i="43"/>
  <c r="F24" i="46"/>
  <c r="F8" i="13"/>
  <c r="F23" i="33"/>
  <c r="F17" i="47"/>
  <c r="F17" i="45"/>
  <c r="F17" i="44"/>
  <c r="F17" i="34"/>
  <c r="F10" i="33"/>
  <c r="F17" i="43"/>
  <c r="F17" i="46"/>
  <c r="F24" i="11"/>
  <c r="F17" i="42"/>
  <c r="F17" i="7"/>
  <c r="G11" i="48"/>
  <c r="F27" i="13"/>
  <c r="F22" i="44"/>
  <c r="F22" i="43"/>
  <c r="F22" i="47"/>
  <c r="F5" i="33"/>
  <c r="F22" i="45"/>
  <c r="F43" i="11"/>
  <c r="F22" i="46"/>
  <c r="F22" i="7"/>
  <c r="F22" i="34"/>
  <c r="F22" i="42"/>
  <c r="F39" i="13"/>
  <c r="F31" i="45"/>
  <c r="F31" i="7"/>
  <c r="F31" i="47"/>
  <c r="F31" i="44"/>
  <c r="F31" i="42"/>
  <c r="F19" i="13"/>
  <c r="F9" i="11"/>
  <c r="F31" i="43"/>
  <c r="G31" i="48"/>
  <c r="F31" i="34"/>
  <c r="F31" i="46"/>
  <c r="F11" i="33"/>
  <c r="F14" i="34"/>
  <c r="F14" i="42"/>
  <c r="F14" i="43"/>
  <c r="F37" i="11"/>
  <c r="F14" i="47"/>
  <c r="F14" i="7"/>
  <c r="F14" i="45"/>
  <c r="F41" i="13"/>
  <c r="F14" i="44"/>
  <c r="F14" i="46"/>
  <c r="F22" i="20"/>
  <c r="F24" i="20"/>
  <c r="D22" i="20"/>
  <c r="F25" i="20"/>
  <c r="F23" i="20"/>
  <c r="C22" i="20"/>
  <c r="F26" i="20"/>
  <c r="J8" i="13"/>
  <c r="O8" i="13"/>
  <c r="N9" i="13"/>
  <c r="J9" i="13" s="1"/>
  <c r="E6" i="27"/>
  <c r="G6" i="27"/>
  <c r="C11" i="27" s="1"/>
  <c r="J2" i="42"/>
  <c r="O9" i="13" l="1"/>
  <c r="N10" i="13"/>
  <c r="J10" i="13" l="1"/>
  <c r="O10" i="13"/>
  <c r="N11" i="13"/>
  <c r="O11" i="13" l="1"/>
  <c r="J11" i="13"/>
  <c r="N12" i="13"/>
  <c r="J12" i="13" l="1"/>
  <c r="O12" i="13"/>
  <c r="N13" i="13"/>
  <c r="J13" i="13" l="1"/>
  <c r="N14" i="13"/>
  <c r="O13" i="13"/>
  <c r="J14" i="13" l="1"/>
  <c r="N15" i="13"/>
  <c r="O14" i="13"/>
  <c r="O15" i="13" l="1"/>
  <c r="J15" i="13"/>
  <c r="N16" i="13"/>
  <c r="J16" i="13" l="1"/>
  <c r="O16" i="13"/>
  <c r="N17" i="13"/>
  <c r="O17" i="13" l="1"/>
  <c r="N18" i="13"/>
  <c r="J18" i="13" s="1"/>
  <c r="J17" i="13"/>
  <c r="N19" i="13" l="1"/>
  <c r="O18" i="13"/>
  <c r="O19" i="13" l="1"/>
  <c r="J19" i="13"/>
  <c r="N20" i="13"/>
  <c r="J20" i="13" l="1"/>
  <c r="O20" i="13"/>
  <c r="N21" i="13"/>
  <c r="O21" i="13" l="1"/>
  <c r="N22" i="13"/>
  <c r="J21" i="13"/>
  <c r="J22" i="13" l="1"/>
  <c r="N23" i="13"/>
  <c r="J23" i="13" s="1"/>
  <c r="O22" i="13"/>
  <c r="O23" i="13" l="1"/>
  <c r="N24" i="13"/>
  <c r="J24" i="13" l="1"/>
  <c r="O24" i="13"/>
  <c r="N25" i="13"/>
  <c r="O25" i="13" l="1"/>
  <c r="J25" i="13"/>
  <c r="N26" i="13"/>
  <c r="J26" i="13" l="1"/>
  <c r="N27" i="13"/>
  <c r="O26" i="13"/>
  <c r="O27" i="13" l="1"/>
  <c r="J27" i="13"/>
  <c r="N28" i="13"/>
  <c r="J28" i="13" l="1"/>
  <c r="O28" i="13"/>
  <c r="N29" i="13"/>
  <c r="O29" i="13" l="1"/>
  <c r="N30" i="13"/>
  <c r="J29" i="13"/>
  <c r="J30" i="13" l="1"/>
  <c r="N31" i="13"/>
  <c r="O30" i="13"/>
  <c r="O31" i="13" l="1"/>
  <c r="J31" i="13"/>
  <c r="N32" i="13"/>
  <c r="J32" i="13" l="1"/>
  <c r="O32" i="13"/>
  <c r="N33" i="13"/>
  <c r="O33" i="13" l="1"/>
  <c r="N34" i="13"/>
  <c r="J33" i="13"/>
  <c r="J34" i="13" l="1"/>
  <c r="O34" i="13"/>
  <c r="N35" i="13"/>
  <c r="O35" i="13" l="1"/>
  <c r="J35" i="13"/>
  <c r="N36" i="13"/>
  <c r="J36" i="13" s="1"/>
  <c r="O36" i="13" l="1"/>
  <c r="N37" i="13"/>
  <c r="O37" i="13" l="1"/>
  <c r="N38" i="13"/>
  <c r="J37" i="13"/>
  <c r="J38" i="13" l="1"/>
  <c r="N39" i="13"/>
  <c r="O38" i="13"/>
  <c r="O39" i="13" l="1"/>
  <c r="J39" i="13"/>
  <c r="N40" i="13"/>
  <c r="J40" i="13" l="1"/>
  <c r="O40" i="13"/>
  <c r="N41" i="13"/>
  <c r="O41" i="13" l="1"/>
  <c r="N42" i="13"/>
  <c r="J41" i="13"/>
  <c r="J42" i="13" l="1"/>
  <c r="N43" i="13"/>
  <c r="O42" i="13"/>
  <c r="O43" i="13" l="1"/>
  <c r="J43" i="13"/>
  <c r="N44" i="13"/>
  <c r="J44" i="13" l="1"/>
  <c r="O44" i="13"/>
  <c r="K43" i="48" l="1"/>
  <c r="A43" i="48" s="1"/>
  <c r="K44" i="48" l="1"/>
  <c r="K44" i="33" s="1"/>
  <c r="K43" i="33"/>
  <c r="A44" i="48" l="1"/>
  <c r="K37" i="48" l="1"/>
  <c r="A37" i="48" l="1"/>
  <c r="K37" i="33"/>
  <c r="K38" i="48"/>
  <c r="K38" i="33" l="1"/>
  <c r="K39" i="48"/>
  <c r="A38" i="48"/>
  <c r="K39" i="33" l="1"/>
  <c r="K40" i="48"/>
  <c r="A39" i="48"/>
  <c r="K40" i="33" l="1"/>
  <c r="K41" i="48"/>
  <c r="A40" i="48"/>
  <c r="A41" i="48" l="1"/>
  <c r="K41" i="33"/>
  <c r="K42" i="48"/>
  <c r="K42" i="33" l="1"/>
  <c r="A42" i="48"/>
  <c r="K7" i="48" l="1"/>
  <c r="K5" i="33" s="1"/>
  <c r="A7" i="48" l="1"/>
  <c r="K8" i="48" l="1"/>
  <c r="K7" i="33" s="1"/>
  <c r="A8" i="48" l="1"/>
  <c r="K9" i="48" l="1"/>
  <c r="K9" i="33" l="1"/>
  <c r="K10" i="48"/>
  <c r="A9" i="48"/>
  <c r="A10" i="48" l="1"/>
  <c r="K11" i="48"/>
  <c r="K15" i="33"/>
  <c r="A11" i="48" l="1"/>
  <c r="K17" i="33"/>
  <c r="K5" i="48"/>
  <c r="K34" i="33" l="1"/>
  <c r="K6" i="48"/>
  <c r="K19" i="48"/>
  <c r="A5" i="48"/>
  <c r="K6" i="33" l="1"/>
  <c r="K20" i="48"/>
  <c r="K35" i="33"/>
  <c r="A6" i="48"/>
  <c r="A19" i="48"/>
  <c r="K8" i="33" l="1"/>
  <c r="A20" i="48"/>
  <c r="K21" i="48"/>
  <c r="K12" i="48"/>
  <c r="K18" i="33" l="1"/>
  <c r="K13" i="48"/>
  <c r="K10" i="33"/>
  <c r="K22" i="48"/>
  <c r="A21" i="48"/>
  <c r="A12" i="48"/>
  <c r="K11" i="33" l="1"/>
  <c r="A22" i="48"/>
  <c r="K23" i="48"/>
  <c r="A13" i="48"/>
  <c r="K20" i="33"/>
  <c r="K14" i="48"/>
  <c r="K12" i="33" l="1"/>
  <c r="K24" i="48"/>
  <c r="A23" i="48"/>
  <c r="K21" i="33"/>
  <c r="K15" i="48"/>
  <c r="A14" i="48"/>
  <c r="A15" i="48" l="1"/>
  <c r="K26" i="33"/>
  <c r="K16" i="48"/>
  <c r="K13" i="33"/>
  <c r="A24" i="48"/>
  <c r="K25" i="48"/>
  <c r="C8" i="20"/>
  <c r="K14" i="33" l="1"/>
  <c r="K26" i="48"/>
  <c r="A25" i="48"/>
  <c r="K27" i="33"/>
  <c r="K17" i="48"/>
  <c r="A16" i="48"/>
  <c r="A17" i="48" l="1"/>
  <c r="K29" i="33"/>
  <c r="K18" i="48"/>
  <c r="A26" i="48"/>
  <c r="K27" i="48"/>
  <c r="K16" i="33"/>
  <c r="A27" i="48" l="1"/>
  <c r="K28" i="48"/>
  <c r="K19" i="33"/>
  <c r="K36" i="33"/>
  <c r="A18" i="48"/>
  <c r="B18" i="20"/>
  <c r="B19" i="20"/>
  <c r="D18" i="20" l="1"/>
  <c r="C18" i="20"/>
  <c r="E18" i="20"/>
  <c r="F18" i="20"/>
  <c r="C19" i="20"/>
  <c r="E19" i="20"/>
  <c r="F19" i="20"/>
  <c r="D19" i="20"/>
  <c r="K29" i="48"/>
  <c r="K22" i="33"/>
  <c r="A28" i="48"/>
  <c r="B2" i="20" s="1"/>
  <c r="B8" i="20"/>
  <c r="B12" i="20"/>
  <c r="F12" i="20" l="1"/>
  <c r="F14" i="20"/>
  <c r="D12" i="20"/>
  <c r="F15" i="20"/>
  <c r="F16" i="20"/>
  <c r="C12" i="20"/>
  <c r="F13" i="20"/>
  <c r="E12" i="20"/>
  <c r="F4" i="20"/>
  <c r="F5" i="20"/>
  <c r="C2" i="20"/>
  <c r="E2" i="20"/>
  <c r="D2" i="20"/>
  <c r="F2" i="20"/>
  <c r="F6" i="20"/>
  <c r="F3" i="20"/>
  <c r="F8" i="20"/>
  <c r="D8" i="20"/>
  <c r="E8" i="20"/>
  <c r="K30" i="48"/>
  <c r="A29" i="48"/>
  <c r="K23" i="33"/>
  <c r="A30" i="48" l="1"/>
  <c r="K31" i="48"/>
  <c r="K24" i="33"/>
  <c r="K32" i="48" l="1"/>
  <c r="A31" i="48"/>
  <c r="K25" i="33"/>
  <c r="A32" i="48" l="1"/>
  <c r="K33" i="48"/>
  <c r="K28" i="33"/>
  <c r="A33" i="48" l="1"/>
  <c r="K30" i="33"/>
  <c r="K34" i="48"/>
  <c r="K35" i="48" l="1"/>
  <c r="K31" i="33"/>
  <c r="A34" i="48"/>
  <c r="A35" i="48" l="1"/>
  <c r="K32" i="33"/>
  <c r="K36" i="48"/>
  <c r="A36" i="48" l="1"/>
  <c r="K33" i="33"/>
  <c r="B9" i="20"/>
  <c r="C9" i="20"/>
  <c r="E9" i="20" l="1"/>
  <c r="F9" i="20"/>
  <c r="D9" i="20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G3" authorId="0" shapeId="0" xr:uid="{00000000-0006-0000-1200-000001000000}">
      <text>
        <r>
          <rPr>
            <b/>
            <sz val="9"/>
            <color indexed="81"/>
            <rFont val="Tahoma"/>
            <family val="2"/>
          </rPr>
          <t>Marie-Claude:</t>
        </r>
        <r>
          <rPr>
            <sz val="9"/>
            <color indexed="81"/>
            <rFont val="Tahoma"/>
            <family val="2"/>
          </rPr>
          <t xml:space="preserve">
Une fois les infos completées trier les 4 1ères colonnes en temps Arrivée G-8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H3" authorId="0" shapeId="0" xr:uid="{8B079F85-5E2F-4B50-B627-B12D32C94600}">
      <text>
        <r>
          <rPr>
            <b/>
            <sz val="9"/>
            <color indexed="81"/>
            <rFont val="Tahoma"/>
            <family val="2"/>
          </rPr>
          <t>Une fois les infos Une fois les infos completées trier les 4 1ères colonnes en temps Arrivée G-8 (Attention: tenir compte de la catégorie)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G3" authorId="0" shapeId="0" xr:uid="{00000000-0006-0000-1400-000001000000}">
      <text>
        <r>
          <rPr>
            <b/>
            <sz val="9"/>
            <color indexed="81"/>
            <rFont val="Tahoma"/>
            <family val="2"/>
          </rPr>
          <t>Marie-Claude:</t>
        </r>
        <r>
          <rPr>
            <sz val="9"/>
            <color indexed="81"/>
            <rFont val="Tahoma"/>
            <family val="2"/>
          </rPr>
          <t xml:space="preserve">
Une fois les infos completées trier les 4 1ères colonnes en temps Arrivée G-8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E3" authorId="0" shapeId="0" xr:uid="{0E9E60E9-1DEF-40DE-9B3A-5C9ED577A47F}">
      <text>
        <r>
          <rPr>
            <b/>
            <sz val="9"/>
            <color indexed="81"/>
            <rFont val="Tahoma"/>
            <family val="2"/>
          </rPr>
          <t>Une fois les infos Une fois les infos completées trier les 4 1ères colonnes en temps Arrivée G-8 (Attention: tenir compte de la catégorie)</t>
        </r>
      </text>
    </comment>
  </commentList>
</comments>
</file>

<file path=xl/comments5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Marie-Claude</author>
  </authors>
  <commentList>
    <comment ref="E3" authorId="0" shapeId="0" xr:uid="{D44FEDDA-CFB1-45E4-96DF-42D4147461F2}">
      <text>
        <r>
          <rPr>
            <b/>
            <sz val="9"/>
            <color indexed="81"/>
            <rFont val="Tahoma"/>
            <family val="2"/>
          </rPr>
          <t>Une fois les infos Une fois les infos completées trier les 4 1ères colonnes en temps Arrivée G-8 (Attention: tenir compte de la catégorie)</t>
        </r>
      </text>
    </comment>
    <comment ref="H3" authorId="0" shapeId="0" xr:uid="{75E26DCF-98B1-4C43-BF09-2BA0DDF6254E}">
      <text>
        <r>
          <rPr>
            <b/>
            <sz val="9"/>
            <color indexed="81"/>
            <rFont val="Tahoma"/>
            <family val="2"/>
          </rPr>
          <t>Marie-Claude:</t>
        </r>
        <r>
          <rPr>
            <sz val="9"/>
            <color indexed="81"/>
            <rFont val="Tahoma"/>
            <family val="2"/>
          </rPr>
          <t xml:space="preserve">
Une fois les info compilées trier les 4 1ère colonnes pour définir le classement.
Les éauipages de l'ACVP sont hors concours</t>
        </r>
      </text>
    </comment>
  </commentList>
</comments>
</file>

<file path=xl/sharedStrings.xml><?xml version="1.0" encoding="utf-8"?>
<sst xmlns="http://schemas.openxmlformats.org/spreadsheetml/2006/main" count="1474" uniqueCount="558">
  <si>
    <t>Ponton Départ, ½, Arrivée</t>
  </si>
  <si>
    <t>Ponton ¼, ¾</t>
  </si>
  <si>
    <t>Slalom Pont de Poissy</t>
  </si>
  <si>
    <t>Rappel des Pénalités</t>
  </si>
  <si>
    <t>Refus de se laisser dépasser en zone non étroite</t>
  </si>
  <si>
    <t>Dépassement ou arrêt en zône dangereuse  et étroite</t>
  </si>
  <si>
    <t>Slalom incorrect, non respect du parcours imposé</t>
  </si>
  <si>
    <t>2 min</t>
  </si>
  <si>
    <t>Refus de priorité au bateau avalant, au bief Villennes / Migneaux</t>
  </si>
  <si>
    <t>Changement de barreur non réalisé à mi-course, face au ponton</t>
  </si>
  <si>
    <t>5 min</t>
  </si>
  <si>
    <t xml:space="preserve">Slalom « raccourci », sans remontée du courant vers Paris </t>
  </si>
  <si>
    <t>Couper les courbes sur la  Seine</t>
  </si>
  <si>
    <t>No.</t>
  </si>
  <si>
    <t>Pénalité</t>
  </si>
  <si>
    <t>Départ</t>
  </si>
  <si>
    <t>Arrivée</t>
  </si>
  <si>
    <t>Cat.</t>
  </si>
  <si>
    <t>Equipage</t>
  </si>
  <si>
    <t>H</t>
  </si>
  <si>
    <t>F</t>
  </si>
  <si>
    <t>M</t>
  </si>
  <si>
    <t>RDC Base PC</t>
  </si>
  <si>
    <t>Liaison Pontons / PC</t>
  </si>
  <si>
    <t>Ponton changt barreur</t>
  </si>
  <si>
    <t>Nombre de 
Yolettes</t>
  </si>
  <si>
    <t>Pont de Poissy</t>
  </si>
  <si>
    <t>Yolette N°</t>
  </si>
  <si>
    <t xml:space="preserve">Equipage </t>
  </si>
  <si>
    <t>1 / 4
G-8</t>
  </si>
  <si>
    <t>1 / 2
G-8</t>
  </si>
  <si>
    <t>3 / 4
G-8</t>
  </si>
  <si>
    <t>Record</t>
  </si>
  <si>
    <t>coupe vainqueur toute catégorie</t>
  </si>
  <si>
    <t>-Masculin</t>
  </si>
  <si>
    <t>coupe feminine</t>
  </si>
  <si>
    <t>- Feminin</t>
  </si>
  <si>
    <t>coupe mixte (mini 2 filles)</t>
  </si>
  <si>
    <t>- Mixte</t>
  </si>
  <si>
    <t>PONT de POISSY</t>
  </si>
  <si>
    <t>SLALOM 1</t>
  </si>
  <si>
    <t>SLALOM 2</t>
  </si>
  <si>
    <t>Poissy-1
Arrivée</t>
  </si>
  <si>
    <t>Poissy-1
Fin</t>
  </si>
  <si>
    <t>Poissy-2
Arrivée</t>
  </si>
  <si>
    <t>Poissy-2
Fin</t>
  </si>
  <si>
    <t>Indiquer : Heures - Minutes - Secondes</t>
  </si>
  <si>
    <t>Poissy-1</t>
  </si>
  <si>
    <t>Poissy-2</t>
  </si>
  <si>
    <t xml:space="preserve"> = Refus de se laisser dépasser en zone non étroite
 = Dépassement ou arrêt en zône dangereuse  et étroite</t>
  </si>
  <si>
    <t xml:space="preserve"> = Slalom incorrect, non respect du parcours imposé
 = Refus de priorité au bateau avalant, au bief Villennes/migneaux</t>
  </si>
  <si>
    <t>Temps
Slalom-1</t>
  </si>
  <si>
    <t>Temps
Final
Slalom 1</t>
  </si>
  <si>
    <t>Temps
Slalom-2</t>
  </si>
  <si>
    <t>Temps
Final
Slalom 2</t>
  </si>
  <si>
    <t xml:space="preserve"> = Changement de barreur non réalisé à mi-course, face au ponton
 = Slalom « raccourci »sans remontée du courant vers Paris
 = Couper les courbes sur la  Seine</t>
  </si>
  <si>
    <t>Total
pénalités</t>
  </si>
  <si>
    <t>ponton</t>
  </si>
  <si>
    <t>Sécu1</t>
  </si>
  <si>
    <t>Sécu2</t>
  </si>
  <si>
    <t>Sécu3</t>
  </si>
  <si>
    <t>Sécu4</t>
  </si>
  <si>
    <t>Sécu5</t>
  </si>
  <si>
    <t>Sécu6</t>
  </si>
  <si>
    <t>Position
Provisoire</t>
  </si>
  <si>
    <t>Ier</t>
  </si>
  <si>
    <t>Ières</t>
  </si>
  <si>
    <t>Ecart record</t>
  </si>
  <si>
    <t>Position par cat.</t>
  </si>
  <si>
    <t>Arrivée
G-8</t>
  </si>
  <si>
    <t>Temps</t>
  </si>
  <si>
    <t>Total</t>
  </si>
  <si>
    <t>Ponton                  Départ -1/2 - Arrivée</t>
  </si>
  <si>
    <t>Ponton 1/4 3/4</t>
  </si>
  <si>
    <t xml:space="preserve"> - Nom de l'Arbitre:
 - Numéro du bateau de sécurité :                                                                                        </t>
  </si>
  <si>
    <t>EQUIPAGE</t>
  </si>
  <si>
    <t>PENALITES POUR :</t>
  </si>
  <si>
    <t>Autre Yolette concernée</t>
  </si>
  <si>
    <t>Heure Minute</t>
  </si>
  <si>
    <t>Durée de
la pénalité</t>
  </si>
  <si>
    <t xml:space="preserve"> </t>
  </si>
  <si>
    <t>-</t>
  </si>
  <si>
    <t>Club</t>
  </si>
  <si>
    <t>Equipe</t>
  </si>
  <si>
    <t>FERRERO Michel - Alexandre Rosinski - BOYAUD Mathieu - GODDE Olivier - THECKES Benoit</t>
  </si>
  <si>
    <t>CLUB</t>
  </si>
  <si>
    <t>5 Médailles</t>
  </si>
  <si>
    <t>5 Trophées Villennes</t>
  </si>
  <si>
    <t>Vainqueur</t>
  </si>
  <si>
    <t>1 Coupe Poissy</t>
  </si>
  <si>
    <t>Prix de la Perséverance</t>
  </si>
  <si>
    <t>1er Slalom</t>
  </si>
  <si>
    <t>1er Equipage mixte</t>
  </si>
  <si>
    <t>5 Bouquets Fleurs</t>
  </si>
  <si>
    <t>1er Equipage  féminin</t>
  </si>
  <si>
    <t>Classe</t>
  </si>
  <si>
    <t>Params</t>
  </si>
  <si>
    <t>Temps de course</t>
  </si>
  <si>
    <t>Delta Record</t>
  </si>
  <si>
    <t>Row0</t>
  </si>
  <si>
    <t>Row1</t>
  </si>
  <si>
    <t>File_Save &gt;</t>
  </si>
  <si>
    <t>File_Transfer &gt;</t>
  </si>
  <si>
    <t>.xlsm</t>
  </si>
  <si>
    <t>ext:</t>
  </si>
  <si>
    <t>File:</t>
  </si>
  <si>
    <t>CSV Files:</t>
  </si>
  <si>
    <t>Path:</t>
  </si>
  <si>
    <t>process :</t>
  </si>
  <si>
    <t>ACVP_</t>
  </si>
  <si>
    <t>ACVP_G8</t>
  </si>
  <si>
    <t>D:\00 ACVP\IPMS\JSON\</t>
  </si>
  <si>
    <t>Arbitrage</t>
  </si>
  <si>
    <t>D:\00 ACVP\IPMS\TV_Program\</t>
  </si>
  <si>
    <t>B:\ACVP\IPMS\JSON\</t>
  </si>
  <si>
    <t>.json</t>
  </si>
  <si>
    <t>---</t>
  </si>
  <si>
    <t>BUVETTE</t>
  </si>
  <si>
    <t>Boissons Chaudes</t>
  </si>
  <si>
    <t>"prod":</t>
  </si>
  <si>
    <t>"price":</t>
  </si>
  <si>
    <t>"logo":</t>
  </si>
  <si>
    <t>Boisson1.png</t>
  </si>
  <si>
    <t>Rafraichissements</t>
  </si>
  <si>
    <t>Coca Cola</t>
  </si>
  <si>
    <t>Mister Freeze</t>
  </si>
  <si>
    <t>Encas</t>
  </si>
  <si>
    <t>N°</t>
  </si>
  <si>
    <t>Ville</t>
  </si>
  <si>
    <t>Type</t>
  </si>
  <si>
    <t>Script JSON</t>
  </si>
  <si>
    <t>Parametres</t>
  </si>
  <si>
    <t>Enregistré</t>
  </si>
  <si>
    <t>The</t>
  </si>
  <si>
    <t>Cafe</t>
  </si>
  <si>
    <t>COCA COLA</t>
  </si>
  <si>
    <t>HEINEKEN</t>
  </si>
  <si>
    <t>Mini Maid</t>
  </si>
  <si>
    <t>_</t>
  </si>
  <si>
    <t>Badoit</t>
  </si>
  <si>
    <t>Evian</t>
  </si>
  <si>
    <t>2 saucisses Frites</t>
  </si>
  <si>
    <t>Sandwitch Mergez</t>
  </si>
  <si>
    <t>Sandwitch Saucisse</t>
  </si>
  <si>
    <t>Patisseries</t>
  </si>
  <si>
    <t>Flans</t>
  </si>
  <si>
    <t>Desserts</t>
  </si>
  <si>
    <t>Verre de Vin</t>
  </si>
  <si>
    <t>Cornet de Frites</t>
  </si>
  <si>
    <t>"title":</t>
  </si>
  <si>
    <t>biere.png</t>
  </si>
  <si>
    <t>glaces.jpg</t>
  </si>
  <si>
    <t>cookies.png</t>
  </si>
  <si>
    <t>sandwitchs.png</t>
  </si>
  <si>
    <t>Nb par Catégorie</t>
  </si>
  <si>
    <t>Temps départ</t>
  </si>
  <si>
    <t>Mise à l'eau=&gt;1er coup de pelle</t>
  </si>
  <si>
    <t>N° bateau
(tirage)</t>
  </si>
  <si>
    <t>Age Moyen</t>
  </si>
  <si>
    <t xml:space="preserve">Prix de la 1er participation du club </t>
  </si>
  <si>
    <t>3 Eme</t>
  </si>
  <si>
    <t xml:space="preserve">1 Trophée "Grand 8"  </t>
  </si>
  <si>
    <t>5 T-Shirt Conseil General</t>
  </si>
  <si>
    <t>1 sac de sport</t>
  </si>
  <si>
    <t>1 Coupe G8</t>
  </si>
  <si>
    <r>
      <rPr>
        <b/>
        <sz val="16"/>
        <rFont val="Arial"/>
        <family val="2"/>
      </rPr>
      <t xml:space="preserve">Classement </t>
    </r>
    <r>
      <rPr>
        <b/>
        <sz val="14"/>
        <rFont val="Arial"/>
        <family val="2"/>
      </rPr>
      <t xml:space="preserve">       (</t>
    </r>
    <r>
      <rPr>
        <b/>
        <u/>
        <sz val="15"/>
        <rFont val="Arial"/>
        <family val="2"/>
      </rPr>
      <t>ACVP hors compétition)</t>
    </r>
  </si>
  <si>
    <t>1° tour</t>
  </si>
  <si>
    <t>2° tour</t>
  </si>
  <si>
    <t>Incidents - pénalités</t>
  </si>
  <si>
    <t>Yolette</t>
  </si>
  <si>
    <t>h</t>
  </si>
  <si>
    <t>mn</t>
  </si>
  <si>
    <t>s</t>
  </si>
  <si>
    <t>RCPM</t>
  </si>
  <si>
    <t>Palaiseau</t>
  </si>
  <si>
    <t>ACVP</t>
  </si>
  <si>
    <t>équipage N°</t>
    <phoneticPr fontId="2" type="noConversion"/>
  </si>
  <si>
    <t>nom du délégué</t>
    <phoneticPr fontId="2" type="noConversion"/>
  </si>
  <si>
    <t xml:space="preserve">RAMEUR
</t>
    <phoneticPr fontId="2" type="noConversion"/>
  </si>
  <si>
    <t>DNA</t>
    <phoneticPr fontId="2" type="noConversion"/>
  </si>
  <si>
    <t>AGE</t>
    <phoneticPr fontId="2" type="noConversion"/>
  </si>
  <si>
    <t>RAMEUR</t>
    <phoneticPr fontId="2" type="noConversion"/>
  </si>
  <si>
    <t>RAMEUR
BARREUR</t>
    <phoneticPr fontId="2" type="noConversion"/>
  </si>
  <si>
    <t>RAMEUR
BARREUR</t>
    <phoneticPr fontId="2" type="noConversion"/>
  </si>
  <si>
    <t>DNA</t>
    <phoneticPr fontId="2" type="noConversion"/>
  </si>
  <si>
    <t>Age moyen</t>
    <phoneticPr fontId="2" type="noConversion"/>
  </si>
  <si>
    <t>2éme</t>
  </si>
  <si>
    <t>Onglet:</t>
  </si>
  <si>
    <t xml:space="preserve">Changement de barreur hors zone </t>
  </si>
  <si>
    <t>Note explicative fichier</t>
  </si>
  <si>
    <t>Poissy Sortie</t>
  </si>
  <si>
    <t>Ponton ¼</t>
  </si>
  <si>
    <t>Ponton DA</t>
  </si>
  <si>
    <t>Poissy Entrée</t>
  </si>
  <si>
    <t>Inscrire les coordonnées des arbitres et les règles de la course</t>
  </si>
  <si>
    <t>Qui</t>
  </si>
  <si>
    <t>resp arbitrage</t>
  </si>
  <si>
    <t>Explications et actions à faire sur le Fichier Arbitrage G8</t>
  </si>
  <si>
    <t>mise à jour de la date du G8</t>
  </si>
  <si>
    <t>date G8</t>
  </si>
  <si>
    <t>A C V P   GRAND HUIT</t>
  </si>
  <si>
    <t xml:space="preserve">N° de téléphone auquel envoyer la photo des résultats : </t>
  </si>
  <si>
    <t>Chrono SORTIE gymkhana</t>
  </si>
  <si>
    <t>3/4</t>
  </si>
  <si>
    <t>1/4</t>
  </si>
  <si>
    <t>Chrono 1/4 et 3/4 parcours</t>
  </si>
  <si>
    <t>Chrono Départ, 1/2, Arrivée</t>
  </si>
  <si>
    <t>1/2</t>
  </si>
  <si>
    <t>Chrono ENTREE gymkhana</t>
  </si>
  <si>
    <t xml:space="preserve">CHRONOMETRAGE   GRAND 8   </t>
  </si>
  <si>
    <t>VILLE</t>
  </si>
  <si>
    <t xml:space="preserve">Détail Equipes </t>
  </si>
  <si>
    <t>Equipes</t>
  </si>
  <si>
    <t>Compléter des temps transmis par les équipes du Slalom</t>
  </si>
  <si>
    <t>Temps-Poissy</t>
  </si>
  <si>
    <t>Temps-Ponton</t>
  </si>
  <si>
    <t>QUAND</t>
  </si>
  <si>
    <t xml:space="preserve">Actions </t>
  </si>
  <si>
    <t>AVANT LE DEPART</t>
  </si>
  <si>
    <t>PENDANT</t>
  </si>
  <si>
    <t>POLYTECHNIQUE ( Référence 2012 )</t>
  </si>
  <si>
    <t xml:space="preserve">Intervalle de départ des yolettes </t>
  </si>
  <si>
    <t>GRAND 8</t>
  </si>
  <si>
    <t>GRAND HUIT</t>
  </si>
  <si>
    <t>Tableau des Heures de passages</t>
  </si>
  <si>
    <t xml:space="preserve">GRAND 8     </t>
  </si>
  <si>
    <t xml:space="preserve">GRAND 8 </t>
  </si>
  <si>
    <t>Ecart avec record</t>
  </si>
  <si>
    <t>Tableau des Temps de passages</t>
  </si>
  <si>
    <t>CLASSEMENT PAR CATEGORIE</t>
  </si>
  <si>
    <t>CLASSEMENT A MI COURSE</t>
  </si>
  <si>
    <t>Ecart / Record</t>
  </si>
  <si>
    <t>Ecart / Ier N-1</t>
  </si>
  <si>
    <t>Ecart / Ier</t>
  </si>
  <si>
    <t>Joinville</t>
  </si>
  <si>
    <t>CLASSEMENT GENERAL</t>
  </si>
  <si>
    <t>Ecart 1er N</t>
  </si>
  <si>
    <t>CLASSEMENT AU SLALOM</t>
  </si>
  <si>
    <t>SLALOM1</t>
  </si>
  <si>
    <t>SLALOM2</t>
  </si>
  <si>
    <t>TEMPS MOYEN</t>
  </si>
  <si>
    <t>CLASSEMENT</t>
  </si>
  <si>
    <t>XX</t>
  </si>
  <si>
    <t>XX-XX-XX-XX-XX</t>
  </si>
  <si>
    <t>Temps Départ</t>
  </si>
  <si>
    <t>Information Temps départ</t>
  </si>
  <si>
    <t>Moy. Age</t>
  </si>
  <si>
    <t>Age Moy.</t>
  </si>
  <si>
    <t>Position</t>
  </si>
  <si>
    <t xml:space="preserve">Surveillance du Grand 8 </t>
  </si>
  <si>
    <t>FEUILLE DE PENALITE</t>
  </si>
  <si>
    <t>Eq Chrono</t>
  </si>
  <si>
    <t>SurvG8</t>
  </si>
  <si>
    <t>synthèse des heures de passage 
Rien à faire; se complète suivant les données renseignées dans les Temps…</t>
  </si>
  <si>
    <t>Pénalités</t>
  </si>
  <si>
    <t>Rien à faire - se met à jour automatiquement selon les données saisies dans temps ponton, temps poissy et pénalités</t>
  </si>
  <si>
    <t>Heures Pass</t>
  </si>
  <si>
    <t>calcule les temps de passage à Poissy, 1/4, 1/2 et total
Rien à faire, se met à jour automatiquement</t>
  </si>
  <si>
    <t>Temps Pass</t>
  </si>
  <si>
    <t>Temps corr</t>
  </si>
  <si>
    <r>
      <t xml:space="preserve">ecarts avec le record du G8
</t>
    </r>
    <r>
      <rPr>
        <sz val="10"/>
        <color rgb="FFFF0000"/>
        <rFont val="Arial"/>
        <family val="2"/>
      </rPr>
      <t>à imprimer ?</t>
    </r>
  </si>
  <si>
    <t>CL Mi Parcours</t>
  </si>
  <si>
    <t>CL Categories</t>
  </si>
  <si>
    <t>CL Général</t>
  </si>
  <si>
    <t>CL Slalom</t>
  </si>
  <si>
    <r>
      <rPr>
        <sz val="10"/>
        <color rgb="FFFF0000"/>
        <rFont val="Arial"/>
        <family val="2"/>
      </rPr>
      <t>renseigner les pénalités potentielles remontées par les équipes d'arbitrage, celles de sécurité sur l'eau (Colonnes T à Z)</t>
    </r>
    <r>
      <rPr>
        <sz val="10"/>
        <rFont val="Arial"/>
        <family val="2"/>
      </rPr>
      <t xml:space="preserve">
Les pénalités enregistrées dans Temps Poissy sont reportées automatiquement</t>
    </r>
  </si>
  <si>
    <t>Les équipes arbitres et les équipes participantes sont mise à jour automatiquement
à imprimer pour les arbitres et équipiers sécurité sur l'eau ?
Reporter dans les colonnes de E à G les éventuelles pénalités remontées par les équipes de l'arbitrage ou de la sécurité sur l'eau.</t>
  </si>
  <si>
    <r>
      <t xml:space="preserve">Fiche </t>
    </r>
    <r>
      <rPr>
        <sz val="10"/>
        <color rgb="FFFF0000"/>
        <rFont val="Arial"/>
        <family val="2"/>
      </rPr>
      <t>à imprimer</t>
    </r>
    <r>
      <rPr>
        <sz val="10"/>
        <rFont val="Arial"/>
        <family val="2"/>
      </rPr>
      <t xml:space="preserve"> et à donner aux arbitres postés à l'entrée du slalom. La photo de cette fiche est à envoyer ensuite  à la personne qui complète le tableau Excel des résultats.</t>
    </r>
  </si>
  <si>
    <r>
      <t>Fiche</t>
    </r>
    <r>
      <rPr>
        <sz val="10"/>
        <color rgb="FFFF0000"/>
        <rFont val="Arial"/>
        <family val="2"/>
      </rPr>
      <t xml:space="preserve"> à imprimer</t>
    </r>
    <r>
      <rPr>
        <sz val="10"/>
        <rFont val="Arial"/>
        <family val="2"/>
      </rPr>
      <t xml:space="preserve"> et à donner aux arbitres postés à la sortie du slalom. La photo de cette fiche est à envoyer ensuite  à la personne qui complète le tableau Excel des résultats.</t>
    </r>
  </si>
  <si>
    <r>
      <t xml:space="preserve">Fiche </t>
    </r>
    <r>
      <rPr>
        <sz val="10"/>
        <color rgb="FFFF0000"/>
        <rFont val="Arial"/>
        <family val="2"/>
      </rPr>
      <t xml:space="preserve">à imprimer </t>
    </r>
    <r>
      <rPr>
        <sz val="10"/>
        <rFont val="Arial"/>
        <family val="2"/>
      </rPr>
      <t>et à donner aux arbitres postés sur le ponton devant le bief. La photo de cette fiche est à envoyer ensuite  à la personne qui complète le tableau Excel des résultats.</t>
    </r>
  </si>
  <si>
    <r>
      <t xml:space="preserve">Fiche </t>
    </r>
    <r>
      <rPr>
        <sz val="10"/>
        <color rgb="FFFF0000"/>
        <rFont val="Arial"/>
        <family val="2"/>
      </rPr>
      <t>à imprimer</t>
    </r>
    <r>
      <rPr>
        <sz val="10"/>
        <rFont val="Arial"/>
        <family val="2"/>
      </rPr>
      <t xml:space="preserve"> et à donner aux arbitres postés sur le ponton de départ et d'arrivée. La photo de cette fiche est à envoyer ensuite  à la personne qui complète le tableau Excel des résultats.</t>
    </r>
  </si>
  <si>
    <t>AVANT LE JOUR du GRAND HUIT</t>
  </si>
  <si>
    <t>DES QUE L'EQUIPE EST CONSTITUEE</t>
  </si>
  <si>
    <t>CLOTURE DES INSCRIPTIONS &amp; AVANT LE DEPART</t>
  </si>
  <si>
    <t>APRES LA COURSE</t>
  </si>
  <si>
    <t>2ème</t>
  </si>
  <si>
    <t>3ème</t>
  </si>
  <si>
    <t xml:space="preserve">1 Coupe G8 </t>
  </si>
  <si>
    <t>NE RENSEIGNER QUE LE N° DE L'EQUIPAGE POUR LE PRIX DE LA PERSEVERENCE</t>
  </si>
  <si>
    <t>Renseigner selon les officiels presents ceux qui remettent les coupes</t>
  </si>
  <si>
    <t>Récompenses</t>
  </si>
  <si>
    <t xml:space="preserve">A imprimer pour la remise des prix pour le.a Président.e </t>
  </si>
  <si>
    <t>le.a Président.e</t>
  </si>
  <si>
    <t xml:space="preserve">Imprimer les pages en plusieurs exemplaires (1 à donner à Véronique/Frédéric puis après l'annonce des résultats en afficher sur les portes + qq part à l'extérieur) </t>
  </si>
  <si>
    <t>faire des pdf de ces résultats pour les mettre en ligne sur le site de l'ACVP  (http://www.aviron-acvp.fr/)</t>
  </si>
  <si>
    <r>
      <t xml:space="preserve">Mis à jour Automatique par la commande Ctrl+Majuscule+M
</t>
    </r>
    <r>
      <rPr>
        <sz val="11"/>
        <color rgb="FFFF0000"/>
        <rFont val="Calibri"/>
        <family val="2"/>
      </rPr>
      <t xml:space="preserve">à imprimer </t>
    </r>
  </si>
  <si>
    <r>
      <t xml:space="preserve">Mis à jour Automatique par la commande Ctrl+Majuscule+C
</t>
    </r>
    <r>
      <rPr>
        <sz val="11"/>
        <color rgb="FFFF0000"/>
        <rFont val="Calibri"/>
        <family val="2"/>
      </rPr>
      <t xml:space="preserve">à imprimer </t>
    </r>
  </si>
  <si>
    <r>
      <t xml:space="preserve">Mis à jour Automatique par la commande Ctrl+Majuscule+G
</t>
    </r>
    <r>
      <rPr>
        <sz val="11"/>
        <color rgb="FFFF0000"/>
        <rFont val="Calibri"/>
        <family val="2"/>
      </rPr>
      <t xml:space="preserve">à imprimer </t>
    </r>
  </si>
  <si>
    <r>
      <t xml:space="preserve">Mis à jour Automatique par la commande Ctrl+Majuscule+S
</t>
    </r>
    <r>
      <rPr>
        <sz val="11"/>
        <color rgb="FFFF0000"/>
        <rFont val="Calibri"/>
        <family val="2"/>
      </rPr>
      <t xml:space="preserve">à imprimer </t>
    </r>
  </si>
  <si>
    <t>Avant d'imprimer, faire une vérification de cohérence des résultats.</t>
  </si>
  <si>
    <t>Reporter les informations transmises par le.a responsable des inscriptions
+ mettre en colonne A le N° de tirage au sort attribué à chaque équipage</t>
  </si>
  <si>
    <r>
      <t xml:space="preserve">Mis à jour Automatique par la commande Ctrl+Majuscule+D
</t>
    </r>
    <r>
      <rPr>
        <sz val="11"/>
        <color rgb="FFFF0000"/>
        <rFont val="Calibri"/>
        <family val="2"/>
      </rPr>
      <t xml:space="preserve">à imprimer </t>
    </r>
  </si>
  <si>
    <t>METTRE A JOUR L'INTERVALLE DE TEMPS ENTRE LES DEPARTS DES YOLETTES
Compléter des temps transmis par les équipes du Ponton ¼ et du Ponton DA</t>
  </si>
  <si>
    <t>AVANT
PENDANT</t>
  </si>
  <si>
    <r>
      <rPr>
        <b/>
        <sz val="10"/>
        <color rgb="FFFF0000"/>
        <rFont val="Arial"/>
        <family val="2"/>
      </rPr>
      <t>NE PAS MODIFIER LA FEUILLE</t>
    </r>
    <r>
      <rPr>
        <sz val="10"/>
        <rFont val="Arial"/>
        <family val="2"/>
      </rPr>
      <t xml:space="preserve">
</t>
    </r>
    <r>
      <rPr>
        <sz val="10"/>
        <color rgb="FFFF0000"/>
        <rFont val="Arial"/>
        <family val="2"/>
      </rPr>
      <t>A imprimer</t>
    </r>
    <r>
      <rPr>
        <sz val="10"/>
        <rFont val="Arial"/>
        <family val="2"/>
      </rPr>
      <t xml:space="preserve"> et à transmettre à Véronique qui appelle et présente les équipes au départ</t>
    </r>
  </si>
  <si>
    <t>1 Coupe</t>
  </si>
  <si>
    <t>99:99:99</t>
  </si>
  <si>
    <t/>
  </si>
  <si>
    <t>Anne Clarisse</t>
  </si>
  <si>
    <t>Entrée du Port</t>
  </si>
  <si>
    <t>Bief Grand Bras</t>
  </si>
  <si>
    <t>Pont de Villennes</t>
  </si>
  <si>
    <t>Navette Ile de Migneaux / Pont de Poissy</t>
  </si>
  <si>
    <t>SECURITE SUR L EAU</t>
  </si>
  <si>
    <t>3 min</t>
  </si>
  <si>
    <t>Non respect du balisage sur le grand bras</t>
  </si>
  <si>
    <t xml:space="preserve"> = Slalom incorrect, non respect du parcours imposé
 = Refus de priorité au bateau avalant, au bief Villennes/migneaux
= changement de barreur hors zone</t>
  </si>
  <si>
    <t>Pénalité
3' ou 5'</t>
  </si>
  <si>
    <t>Liaison Ponton</t>
  </si>
  <si>
    <t>Bout de l'Ile de Villennes et navette le long de l ile de villennes</t>
  </si>
  <si>
    <t>Vieux Pont de Poissy</t>
  </si>
  <si>
    <t>ANDRESY CA CONFLUENT 1</t>
  </si>
  <si>
    <t>Nathalie BOURGEOIS</t>
  </si>
  <si>
    <t>Daphne PARIZOT</t>
  </si>
  <si>
    <t>Agnes BURGHGRAEVE SELLEN</t>
  </si>
  <si>
    <t>Sylvie FRANSSEN</t>
  </si>
  <si>
    <t>Severine LEGAILLARD</t>
  </si>
  <si>
    <t>Martine LE ROUX</t>
  </si>
  <si>
    <t>Stephanie LAPORTE</t>
  </si>
  <si>
    <t>Marine NACERI</t>
  </si>
  <si>
    <t>Marc LACCASSAGNE</t>
  </si>
  <si>
    <t>Stephane ZETTWOOG</t>
  </si>
  <si>
    <t>Fouzia VOIRIN</t>
  </si>
  <si>
    <t>Emmanuel SALIN</t>
  </si>
  <si>
    <t>Ousseni PARKOUDA</t>
  </si>
  <si>
    <t>Jean-Baptiste PROVENZANO</t>
  </si>
  <si>
    <t>Jerome CLAVE</t>
  </si>
  <si>
    <t>Julian GALLELA</t>
  </si>
  <si>
    <t>ANDRESY CA CONFLUENT 2</t>
  </si>
  <si>
    <t>Anna ALCALOIDEPOIXBLANC</t>
  </si>
  <si>
    <t>Geoffrey GHIZZONI</t>
  </si>
  <si>
    <t>Franck CHRISTIANNOT</t>
  </si>
  <si>
    <t>NicOLAS delaunoy</t>
  </si>
  <si>
    <t>BOULOGNE 92 1</t>
  </si>
  <si>
    <t>Christian GAIGNARD</t>
  </si>
  <si>
    <t>Viviane BALLOY</t>
  </si>
  <si>
    <t>Timothé BAZIRIES</t>
  </si>
  <si>
    <t>Alexandre LE FUR</t>
  </si>
  <si>
    <t>Sigrid PABST</t>
  </si>
  <si>
    <t>Michel VEDRINE</t>
  </si>
  <si>
    <t>Isabelle MAIRE</t>
  </si>
  <si>
    <t>Théo BEL BERBEL- LURBE</t>
  </si>
  <si>
    <t>Thã‰Odore SEDAROS</t>
  </si>
  <si>
    <t>Omar OUAZZANI</t>
  </si>
  <si>
    <t>Alexandra MENEZES</t>
  </si>
  <si>
    <t>BOULOGNE 92 2</t>
  </si>
  <si>
    <t>CéLia ROUSSELLE</t>
  </si>
  <si>
    <t>Marie Pierre MARSALLON GAMBY</t>
  </si>
  <si>
    <t>Françis ROBIN</t>
  </si>
  <si>
    <t>Nicolas LECOEUR</t>
  </si>
  <si>
    <t>Theodora XENOGIANI</t>
  </si>
  <si>
    <t>CAUDEBEC EN CAUX ACVS 1</t>
  </si>
  <si>
    <t>Nicolas BARRAY</t>
  </si>
  <si>
    <t>Martine NARBAIS-JAUREGUY</t>
  </si>
  <si>
    <t>Caroline KERVRANN</t>
  </si>
  <si>
    <t>Stephane DELAMARE</t>
  </si>
  <si>
    <t>Francois NARBAIS-JAUREGUY</t>
  </si>
  <si>
    <t>COUDRAY MONTCEAUX A 1</t>
  </si>
  <si>
    <t>Pascal BEAUSSART</t>
  </si>
  <si>
    <t>Joseph RAYNAUD</t>
  </si>
  <si>
    <t>Frederic MORAT</t>
  </si>
  <si>
    <t>Benjamin HOUILLON</t>
  </si>
  <si>
    <t>Anne HOUAL</t>
  </si>
  <si>
    <t>EVRY SCA 1</t>
  </si>
  <si>
    <t>Frederic DUCAUQUY</t>
  </si>
  <si>
    <t>Anne CARDUNER</t>
  </si>
  <si>
    <t>Olivia PEZZOLI</t>
  </si>
  <si>
    <t>Bruno CASIMIR</t>
  </si>
  <si>
    <t>Lionel BOISSONNAT</t>
  </si>
  <si>
    <t>Kristell MAUCHET</t>
  </si>
  <si>
    <t>EVRY SCA 2</t>
  </si>
  <si>
    <t>Laurent YEBOAH</t>
  </si>
  <si>
    <t>Isabelle MOISSET FLEURISSON</t>
  </si>
  <si>
    <t>Sandrine GARCIA</t>
  </si>
  <si>
    <t>Christelle MARTIN</t>
  </si>
  <si>
    <t>FONTAINEBLEAU APF 1</t>
  </si>
  <si>
    <t>Gerard CLEMESSY</t>
  </si>
  <si>
    <t>Kathleen SANCHEZ</t>
  </si>
  <si>
    <t>Laurent FOUQUE</t>
  </si>
  <si>
    <t>Christian MESSALES</t>
  </si>
  <si>
    <t>Denis FLORY</t>
  </si>
  <si>
    <t>David WEBER</t>
  </si>
  <si>
    <t>JOINVILLE AMJ 1</t>
  </si>
  <si>
    <t>Servane HEUDIARD</t>
  </si>
  <si>
    <t>Laurent BAUDOIN</t>
  </si>
  <si>
    <t>Raphaelle BOUVIER FLORY</t>
  </si>
  <si>
    <t>Sophie BUSTOS</t>
  </si>
  <si>
    <t>Kastriot JAKA</t>
  </si>
  <si>
    <t>Thomas AUGER</t>
  </si>
  <si>
    <t>Vincent FABIEN</t>
  </si>
  <si>
    <t>Arnaud PUPPO</t>
  </si>
  <si>
    <t>Jonathan ROOKE</t>
  </si>
  <si>
    <t>Xavier SUCHET</t>
  </si>
  <si>
    <t>Nicolas JAMAULT</t>
  </si>
  <si>
    <t>MAISONS MESNIL CERAMM 1</t>
  </si>
  <si>
    <t>Alain GIRARD</t>
  </si>
  <si>
    <t>Nicolas SCHMITT</t>
  </si>
  <si>
    <t>Gloria VENDRELL</t>
  </si>
  <si>
    <t>Christine MARIE LAVAUD</t>
  </si>
  <si>
    <t>Amaury DE LA LAURENCIE</t>
  </si>
  <si>
    <t>Amina ELABBADI</t>
  </si>
  <si>
    <t>MAISONS MESNIL CERAMM 2</t>
  </si>
  <si>
    <t>Claude LEMENAGER</t>
  </si>
  <si>
    <t>Didier GIRARDEAU</t>
  </si>
  <si>
    <t>Laurent LIBOTTE</t>
  </si>
  <si>
    <t>Cecile JEAMMES</t>
  </si>
  <si>
    <t>MEULAN LES MUREAUX AMMH 1</t>
  </si>
  <si>
    <t>Franck DUCHAT</t>
  </si>
  <si>
    <t>Xavier MARSAIS</t>
  </si>
  <si>
    <t>Eric PRENEY</t>
  </si>
  <si>
    <t>Yannick DAGMEY</t>
  </si>
  <si>
    <t>David COINE</t>
  </si>
  <si>
    <t>Arthur VAN SLOOTEN</t>
  </si>
  <si>
    <t>Gwenaelle MARSAIS</t>
  </si>
  <si>
    <t>Sophie SEFFAR</t>
  </si>
  <si>
    <t>Catherine MARTINIER</t>
  </si>
  <si>
    <t>Christelle GOANVIC</t>
  </si>
  <si>
    <t>Marie LAMORE</t>
  </si>
  <si>
    <t>NOGENT SUR MARNE CN 1</t>
  </si>
  <si>
    <t>Caroline PIEDNOIRE</t>
  </si>
  <si>
    <t>Chrystelle SUPIOT</t>
  </si>
  <si>
    <t>Olivier MUCIGNAT</t>
  </si>
  <si>
    <t>Andre SIMONNET</t>
  </si>
  <si>
    <t>Fabienne LORTIE</t>
  </si>
  <si>
    <t>NOGENT SUR MARNE CN 2</t>
  </si>
  <si>
    <t>Christophe RUCKEBUSCH</t>
  </si>
  <si>
    <t>Nicolas BURCKHART</t>
  </si>
  <si>
    <t>Alice GHEERBRANT</t>
  </si>
  <si>
    <t>Aurelie DONVAL</t>
  </si>
  <si>
    <t>Gerard LECA</t>
  </si>
  <si>
    <t>NOGENT SUR MARNE CN 3</t>
  </si>
  <si>
    <t>Alexandra COHEN SALMON</t>
  </si>
  <si>
    <t>Isabelle MILON-BANNEROT</t>
  </si>
  <si>
    <t>Jerome TROMBOFSKY</t>
  </si>
  <si>
    <t>Olivier PASCAL</t>
  </si>
  <si>
    <t>Elisabeth LAUNAY</t>
  </si>
  <si>
    <t>PORT-MARLY RC 1</t>
  </si>
  <si>
    <t>Vincent BONTOUX</t>
  </si>
  <si>
    <t>Jean-Claude LAFOREST</t>
  </si>
  <si>
    <t>David CHARTIER</t>
  </si>
  <si>
    <t>Christophe MARCAIS</t>
  </si>
  <si>
    <t>Alain ROUSSEAU</t>
  </si>
  <si>
    <t>Claudie BODIN</t>
  </si>
  <si>
    <t>Fanny LAMOUR</t>
  </si>
  <si>
    <t>Etienne DUPUIS</t>
  </si>
  <si>
    <t>Jeancharles FAUCHEUX</t>
  </si>
  <si>
    <t>Gildas KETTANJIAN</t>
  </si>
  <si>
    <t>PORT-MARLY RC 2</t>
  </si>
  <si>
    <t>Guillaume CHARRON</t>
  </si>
  <si>
    <t>Philippe VERHE</t>
  </si>
  <si>
    <t>Stephan REYNIER</t>
  </si>
  <si>
    <t>Dominique LEROUX</t>
  </si>
  <si>
    <t>Luciano AUTUNNALE</t>
  </si>
  <si>
    <t>Elsa CROZATIER</t>
  </si>
  <si>
    <t>Cyrielle BERTHIER</t>
  </si>
  <si>
    <t>Hervé Valette</t>
  </si>
  <si>
    <t>Eric MOINARD</t>
  </si>
  <si>
    <t>Anais FEUGA</t>
  </si>
  <si>
    <t>ROUEN CNAR 1</t>
  </si>
  <si>
    <t>Francois LAIR</t>
  </si>
  <si>
    <t>Nathalie MOUSSET</t>
  </si>
  <si>
    <t>Betty GESLAIN</t>
  </si>
  <si>
    <t>Thierry DUCHESNE</t>
  </si>
  <si>
    <t>Stephane MOUSSET</t>
  </si>
  <si>
    <t>SN OISE 1</t>
  </si>
  <si>
    <t>Nathalie BAUDIER</t>
  </si>
  <si>
    <t>Agnes AUDEBERT</t>
  </si>
  <si>
    <t>Nicolas RAUCH</t>
  </si>
  <si>
    <t>Jerome ROUGE</t>
  </si>
  <si>
    <t>Isabelle JOUBERT</t>
  </si>
  <si>
    <t>SOISY SUR SEINE CN 1</t>
  </si>
  <si>
    <t>Bertrand PIOGER</t>
  </si>
  <si>
    <t>Bruno PERIQUOI</t>
  </si>
  <si>
    <t>Servane BERTRAND</t>
  </si>
  <si>
    <t>Alain BERNARD</t>
  </si>
  <si>
    <t>Robert TRAUET</t>
  </si>
  <si>
    <t>VILLENNES - POISSY AC 1</t>
  </si>
  <si>
    <t>Frederic LE ROUX</t>
  </si>
  <si>
    <t>Corinne HUARD-ROLLAND</t>
  </si>
  <si>
    <t>Elodie DEREMIENCE</t>
  </si>
  <si>
    <t>Marie-Claude LAUNAY</t>
  </si>
  <si>
    <t>Olivier COSNEAU</t>
  </si>
  <si>
    <t>Olivier POLGE</t>
  </si>
  <si>
    <t>Odile POLGE</t>
  </si>
  <si>
    <t>Laurent BONHOMMET</t>
  </si>
  <si>
    <t>Antoine VOLPI</t>
  </si>
  <si>
    <t>Philippe STROHM</t>
  </si>
  <si>
    <t>VILLENNES - POISSY AC 2</t>
  </si>
  <si>
    <t>Franck CARIOU</t>
  </si>
  <si>
    <t>Michael LE BANNER</t>
  </si>
  <si>
    <t>Valerie DECAESTECKER</t>
  </si>
  <si>
    <t>Karine GUILBON</t>
  </si>
  <si>
    <t>Christophe ELINE</t>
  </si>
  <si>
    <t>VILLENNES - POISSY AC 3</t>
  </si>
  <si>
    <t>Virginie ALEXANDRE</t>
  </si>
  <si>
    <t>Jihad LEMARQRI</t>
  </si>
  <si>
    <t>Cyrille BRUZON-BASCOU</t>
  </si>
  <si>
    <t>Sebastien CARPENTIER</t>
  </si>
  <si>
    <t>Marie Estelle D'ARBAUMONT</t>
  </si>
  <si>
    <t>CAC 2</t>
  </si>
  <si>
    <t>Caudebec</t>
  </si>
  <si>
    <t>Cac1</t>
  </si>
  <si>
    <t>CAC3</t>
  </si>
  <si>
    <t>ACBB</t>
  </si>
  <si>
    <t>CN 1</t>
  </si>
  <si>
    <t>CN2</t>
  </si>
  <si>
    <t>SCA2</t>
  </si>
  <si>
    <t>RCPM2</t>
  </si>
  <si>
    <t>CERAMM1</t>
  </si>
  <si>
    <t>CN1</t>
  </si>
  <si>
    <t>CAC1</t>
  </si>
  <si>
    <t>RCPM1</t>
  </si>
  <si>
    <t>CERAMM2</t>
  </si>
  <si>
    <t>ACVP1</t>
  </si>
  <si>
    <t>CNAR1</t>
  </si>
  <si>
    <t>coudray1</t>
  </si>
  <si>
    <t xml:space="preserve">SN Oise 1
</t>
  </si>
  <si>
    <t>AMMH1</t>
  </si>
  <si>
    <t>ACVP2</t>
  </si>
  <si>
    <t>SCA 1</t>
  </si>
  <si>
    <t>APF1</t>
  </si>
  <si>
    <t>AMJ1</t>
  </si>
  <si>
    <t>CN3</t>
  </si>
  <si>
    <t>ACVP3</t>
  </si>
  <si>
    <t>ACBB1</t>
  </si>
  <si>
    <t>Stephanie LAPORTE-Marine NACERI-Marc LACCASSAGNE-Stephane ZETTWOOG-Fouzia VOIRIN</t>
  </si>
  <si>
    <t>Martine NARBAIS-JAUREGUY-Caroline KERVRANN-Stephane DELAMARE-Nicolas BARRAY-Francois NARBAIS-JAUREGUY</t>
  </si>
  <si>
    <t>Anna ALCALOIDEPOIXBLANC-Geoffrey GHIZZONI-Nathalie BOURGEOIS-Franck CHRISTIANNOT-NicOLAS delaunoy</t>
  </si>
  <si>
    <t>Emmanuel SALIN-Ousseni PARKOUDA-Jean-Baptiste PROVENZANO-Jerome CLAVE-Julian GALLELA</t>
  </si>
  <si>
    <t>Claudie BODIN-Fanny LAMOUR-Etienne DUPUIS-Jeancharles FAUCHEUX-Gildas KETTANJIAN</t>
  </si>
  <si>
    <t>CéLia ROUSSELLE-Marie Pierre MARSALLON GAMBY-Françis ROBIN-Nicolas LECOEUR-Theodora XENOGIANI</t>
  </si>
  <si>
    <t>Virginie ALEXANDRE-Jihad LEMARQRI-Cyrille BRUZON-BASCOU-Sebastien CARPENTIER-Marie Estelle D'ARBAUMONT</t>
  </si>
  <si>
    <t>Laurent BAUDOIN-Raphaelle BOUVIER FLORY-Sophie BUSTOS-Kastriot JAKA-Thomas AUGER</t>
  </si>
  <si>
    <t>Chrystelle SUPIOT-Caroline PIEDNOIRE-Olivier MUCIGNAT-Andre SIMONNET-Fabienne LORTIE</t>
  </si>
  <si>
    <t>Christophe RUCKEBUSCH-Nicolas BURCKHART-Alice GHEERBRANT-Aurelie DONVAL-Gerard LECA</t>
  </si>
  <si>
    <t>Viviane BALLOY-Timothé BAZIRIES-Alexandre LE FUR-Sigrid PABST-Michel VEDRINE</t>
  </si>
  <si>
    <t>Laurent YEBOAH-Isabelle MOISSET FLEURISSON-Frederic DUCAUQUY-Sandrine GARCIA-Christelle MARTIN</t>
  </si>
  <si>
    <t>Elsa CROZATIER-Cyrielle BERTHIER-Hervé Valette-Eric MOINARD-Anais FEUGA</t>
  </si>
  <si>
    <t>Nicolas SCHMITT-Gloria VENDRELL-Christine MARIE LAVAUD-Amaury DE LA LAURENCIE-Amina ELABBADI</t>
  </si>
  <si>
    <t>Bertrand PIOGER-Bruno PERIQUOI-Servane BERTRAND-Alain BERNARD-Robert TRAUET</t>
  </si>
  <si>
    <t>Jean-Claude LAFOREST-David CHARTIER-Christophe MARCAIS-Vincent BONTOUX-Alain ROUSSEAU</t>
  </si>
  <si>
    <t>Daphne PARIZOT-Agnes BURGHGRAEVE SELLEN-Sylvie FRANSSEN-Severine LEGAILLARD-Martine LE ROUX</t>
  </si>
  <si>
    <t>Claude LEMENAGER-Didier GIRARDEAU-Laurent LIBOTTE-Alain GIRARD-Cecile JEAMMES</t>
  </si>
  <si>
    <t>Olivier POLGE-Odile POLGE-Laurent BONHOMMET-Antoine VOLPI-Philippe STROHM</t>
  </si>
  <si>
    <t>Nathalie MOUSSET-Francois LAIR-Betty GESLAIN-Thierry DUCHESNE-Stephane MOUSSET</t>
  </si>
  <si>
    <t>Guillaume CHARRON-Philippe VERHE-Stephan REYNIER-Dominique LEROUX-Luciano AUTUNNALE</t>
  </si>
  <si>
    <t>Joseph RAYNAUD-Frederic MORAT-Benjamin HOUILLON-Pascal BEAUSSART-Anne HOUAL</t>
  </si>
  <si>
    <t>Agnes AUDEBERT-Nicolas RAUCH-Jerome ROUGE-Nathalie BAUDIER-Isabelle JOUBERT</t>
  </si>
  <si>
    <t>Xavier MARSAIS-Eric PRENEY-Yannick DAGMEY-David COINE-Arthur VAN SLOOTEN</t>
  </si>
  <si>
    <t>Franck CARIOU-Michael LE BANNER-Valerie DECAESTECKER-Karine GUILBON-Christophe ELINE</t>
  </si>
  <si>
    <t>Anne CARDUNER-Olivia PEZZOLI-Bruno CASIMIR-Lionel BOISSONNAT-Kristell MAUCHET</t>
  </si>
  <si>
    <t>Gwenaelle MARSAIS-Sophie SEFFAR-Catherine MARTINIER-Christelle GOANVIC-Marie LAMORE</t>
  </si>
  <si>
    <t>Frederic LE ROUX-Corinne HUARD-ROLLAND-Elodie DEREMIENCE-Marie-Claude LAUNAY-Olivier COSNEAU</t>
  </si>
  <si>
    <t>Kathleen SANCHEZ-Laurent FOUQUE-Christian MESSALES-Denis FLORY-David WEBER</t>
  </si>
  <si>
    <t>Vincent FABIEN-Arnaud PUPPO-Jonathan ROOKE-Xavier SUCHET-Nicolas JAMAULT</t>
  </si>
  <si>
    <t>Alexandra COHEN SALMON-Isabelle MILON-BANNEROT-Jerome TROMBOFSKY-Olivier PASCAL-Elisabeth LAUNAY</t>
  </si>
  <si>
    <t>Isabelle MAIRE-Théo BEL BERBEL- LURBE-Thã‰Odore SEDAROS-Omar OUAZZANI-Alexandra MENEZES</t>
  </si>
  <si>
    <t xml:space="preserve">1 Coupe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</si>
</sst>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8" formatCode="#,##0.00\ &quot;€&quot;;[Red]\-#,##0.00\ &quot;€&quot;"/>
    <numFmt numFmtId="164" formatCode="_(&quot;€&quot;* #,##0.00_);_(&quot;€&quot;* \(#,##0.00\);_(&quot;€&quot;* &quot;-&quot;??_);_(@_)"/>
    <numFmt numFmtId="165" formatCode="h:mm:ss"/>
    <numFmt numFmtId="166" formatCode="[$-F400]h:mm:ss\ AM/PM"/>
    <numFmt numFmtId="167" formatCode="_(* #,##0.00_);_(* \(#,##0.00\);_(* &quot;-&quot;??_);_(@_)"/>
    <numFmt numFmtId="168" formatCode="h:mm:ss;@"/>
    <numFmt numFmtId="169" formatCode="0#&quot; &quot;##&quot; &quot;##&quot; &quot;##&quot; &quot;##"/>
  </numFmts>
  <fonts count="75" x14ac:knownFonts="1">
    <font>
      <sz val="10"/>
      <name val="Arial"/>
      <family val="2"/>
    </font>
    <font>
      <sz val="11"/>
      <color indexed="9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name val="Arial"/>
      <family val="2"/>
      <charset val="1"/>
    </font>
    <font>
      <b/>
      <sz val="12"/>
      <name val="Arial"/>
      <family val="2"/>
      <charset val="1"/>
    </font>
    <font>
      <b/>
      <sz val="18"/>
      <name val="Arial"/>
      <family val="2"/>
    </font>
    <font>
      <b/>
      <sz val="22"/>
      <name val="Arial"/>
      <family val="2"/>
    </font>
    <font>
      <b/>
      <sz val="24"/>
      <name val="Arial"/>
      <family val="2"/>
    </font>
    <font>
      <b/>
      <sz val="20"/>
      <name val="Arial"/>
      <family val="2"/>
    </font>
    <font>
      <b/>
      <sz val="26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5"/>
      <name val="Arial"/>
      <family val="2"/>
    </font>
    <font>
      <sz val="12"/>
      <name val="Times New Roman"/>
      <family val="1"/>
    </font>
    <font>
      <b/>
      <sz val="16"/>
      <name val="Times New Roman"/>
      <family val="1"/>
    </font>
    <font>
      <sz val="10"/>
      <name val="Arial"/>
      <family val="2"/>
    </font>
    <font>
      <sz val="11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2"/>
      <name val="Arial"/>
      <family val="2"/>
    </font>
    <font>
      <sz val="8.1999999999999993"/>
      <name val="Arial"/>
      <family val="2"/>
    </font>
    <font>
      <sz val="11"/>
      <color theme="1"/>
      <name val="Calibri"/>
      <family val="2"/>
      <scheme val="minor"/>
    </font>
    <font>
      <u/>
      <sz val="10"/>
      <color theme="10"/>
      <name val="Arial"/>
      <family val="2"/>
    </font>
    <font>
      <b/>
      <sz val="12"/>
      <color theme="0"/>
      <name val="Arial"/>
      <family val="2"/>
      <charset val="1"/>
    </font>
    <font>
      <b/>
      <sz val="14"/>
      <color theme="0"/>
      <name val="Arial"/>
      <family val="2"/>
    </font>
    <font>
      <sz val="14"/>
      <color theme="0"/>
      <name val="Arial"/>
      <family val="2"/>
    </font>
    <font>
      <sz val="10"/>
      <color rgb="FFFFFF00"/>
      <name val="Arial"/>
      <family val="2"/>
    </font>
    <font>
      <sz val="9.9"/>
      <color rgb="FF555555"/>
      <name val="Courier New"/>
      <family val="3"/>
    </font>
    <font>
      <b/>
      <sz val="11"/>
      <color theme="1"/>
      <name val="Calibri"/>
      <family val="2"/>
      <scheme val="minor"/>
    </font>
    <font>
      <b/>
      <sz val="22"/>
      <color rgb="FFFFFF00"/>
      <name val="Arial"/>
      <family val="2"/>
    </font>
    <font>
      <b/>
      <sz val="14"/>
      <color theme="1"/>
      <name val="Arial"/>
      <family val="2"/>
    </font>
    <font>
      <sz val="10"/>
      <color rgb="FFFF0000"/>
      <name val="Arial"/>
      <family val="2"/>
    </font>
    <font>
      <sz val="12"/>
      <name val="Calibri"/>
      <family val="2"/>
      <scheme val="minor"/>
    </font>
    <font>
      <sz val="11"/>
      <color rgb="FFFF0000"/>
      <name val="Calibri"/>
      <family val="2"/>
    </font>
    <font>
      <b/>
      <sz val="12"/>
      <name val="Calibri"/>
      <family val="2"/>
      <scheme val="minor"/>
    </font>
    <font>
      <i/>
      <sz val="12"/>
      <name val="Calibri"/>
      <family val="2"/>
      <scheme val="minor"/>
    </font>
    <font>
      <sz val="36"/>
      <color theme="0"/>
      <name val="Arial"/>
      <family val="2"/>
    </font>
    <font>
      <b/>
      <sz val="16"/>
      <color theme="0"/>
      <name val="Arial"/>
      <family val="2"/>
    </font>
    <font>
      <sz val="10"/>
      <color rgb="FF000000"/>
      <name val="Arial"/>
      <family val="2"/>
    </font>
    <font>
      <sz val="10"/>
      <name val="Verdana"/>
      <family val="2"/>
    </font>
    <font>
      <b/>
      <sz val="10"/>
      <name val="Verdana"/>
      <family val="2"/>
    </font>
    <font>
      <sz val="12"/>
      <name val="Verdana"/>
      <family val="2"/>
    </font>
    <font>
      <b/>
      <sz val="14"/>
      <name val="Verdana"/>
      <family val="2"/>
    </font>
    <font>
      <sz val="9"/>
      <color indexed="8"/>
      <name val="Arial"/>
      <family val="2"/>
    </font>
    <font>
      <sz val="9"/>
      <color indexed="10"/>
      <name val="Arial"/>
      <family val="2"/>
    </font>
    <font>
      <sz val="9"/>
      <color indexed="17"/>
      <name val="Arial"/>
      <family val="2"/>
    </font>
    <font>
      <b/>
      <sz val="14"/>
      <color indexed="8"/>
      <name val="Arial"/>
      <family val="2"/>
    </font>
    <font>
      <b/>
      <sz val="9"/>
      <color indexed="8"/>
      <name val="Arial"/>
      <family val="2"/>
    </font>
    <font>
      <b/>
      <sz val="11"/>
      <color indexed="8"/>
      <name val="Arial"/>
      <family val="2"/>
    </font>
    <font>
      <b/>
      <sz val="11"/>
      <color indexed="17"/>
      <name val="Arial"/>
      <family val="2"/>
    </font>
    <font>
      <sz val="9"/>
      <name val="Arial"/>
      <family val="2"/>
    </font>
    <font>
      <b/>
      <sz val="16"/>
      <color rgb="FFFF0000"/>
      <name val="Arial"/>
      <family val="2"/>
    </font>
    <font>
      <b/>
      <sz val="9"/>
      <color rgb="FFFF0000"/>
      <name val="Arial"/>
      <family val="2"/>
    </font>
    <font>
      <b/>
      <sz val="11"/>
      <name val="Calibri"/>
      <family val="2"/>
    </font>
    <font>
      <b/>
      <sz val="20"/>
      <name val="Calibri"/>
      <family val="2"/>
    </font>
    <font>
      <sz val="14"/>
      <name val="Calibri"/>
      <family val="2"/>
    </font>
    <font>
      <b/>
      <sz val="12"/>
      <name val="Verdana"/>
      <family val="2"/>
    </font>
    <font>
      <sz val="14"/>
      <name val="Verdana"/>
      <family val="2"/>
    </font>
    <font>
      <b/>
      <sz val="10"/>
      <color theme="1"/>
      <name val="Arial"/>
      <family val="2"/>
    </font>
    <font>
      <sz val="18"/>
      <name val="Arial"/>
      <family val="2"/>
    </font>
    <font>
      <b/>
      <sz val="12"/>
      <color theme="1"/>
      <name val="Arial"/>
      <family val="2"/>
    </font>
    <font>
      <b/>
      <sz val="36"/>
      <name val="Arial"/>
      <family val="2"/>
    </font>
    <font>
      <b/>
      <sz val="12"/>
      <color rgb="FFFF0000"/>
      <name val="Calibri"/>
      <family val="2"/>
      <scheme val="minor"/>
    </font>
    <font>
      <sz val="14"/>
      <color rgb="FFFF0000"/>
      <name val="Arial"/>
      <family val="2"/>
    </font>
    <font>
      <b/>
      <sz val="10"/>
      <color rgb="FFFF0000"/>
      <name val="Arial"/>
      <family val="2"/>
    </font>
    <font>
      <sz val="14"/>
      <color theme="1"/>
      <name val="Arial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b/>
      <sz val="9"/>
      <color theme="1"/>
      <name val="Arial"/>
      <family val="2"/>
    </font>
    <font>
      <b/>
      <sz val="9"/>
      <color indexed="17"/>
      <name val="Arial"/>
      <family val="2"/>
    </font>
    <font>
      <b/>
      <sz val="12"/>
      <color rgb="FFFF0000"/>
      <name val="Arial"/>
      <family val="2"/>
    </font>
  </fonts>
  <fills count="56">
    <fill>
      <patternFill patternType="none"/>
    </fill>
    <fill>
      <patternFill patternType="gray125"/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3"/>
        <bgColor indexed="52"/>
      </patternFill>
    </fill>
    <fill>
      <patternFill patternType="solid">
        <fgColor indexed="9"/>
        <bgColor indexed="26"/>
      </patternFill>
    </fill>
    <fill>
      <patternFill patternType="solid">
        <fgColor indexed="43"/>
        <bgColor indexed="26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27"/>
        <bgColor indexed="41"/>
      </patternFill>
    </fill>
    <fill>
      <patternFill patternType="solid">
        <fgColor indexed="50"/>
        <bgColor indexed="51"/>
      </patternFill>
    </fill>
    <fill>
      <patternFill patternType="solid">
        <fgColor indexed="47"/>
        <bgColor indexed="22"/>
      </patternFill>
    </fill>
    <fill>
      <patternFill patternType="solid">
        <fgColor indexed="51"/>
        <bgColor indexed="13"/>
      </patternFill>
    </fill>
    <fill>
      <patternFill patternType="solid">
        <fgColor indexed="22"/>
        <bgColor indexed="31"/>
      </patternFill>
    </fill>
    <fill>
      <patternFill patternType="solid">
        <fgColor indexed="9"/>
        <bgColor indexed="64"/>
      </patternFill>
    </fill>
    <fill>
      <patternFill patternType="solid">
        <fgColor indexed="46"/>
        <bgColor indexed="24"/>
      </patternFill>
    </fill>
    <fill>
      <patternFill patternType="solid">
        <fgColor rgb="FFFFFF66"/>
        <bgColor indexed="64"/>
      </patternFill>
    </fill>
    <fill>
      <patternFill patternType="solid">
        <fgColor rgb="FF0070C0"/>
        <bgColor indexed="64"/>
      </patternFill>
    </fill>
    <fill>
      <patternFill patternType="solid">
        <fgColor rgb="FF0070C0"/>
        <bgColor indexed="26"/>
      </patternFill>
    </fill>
    <fill>
      <patternFill patternType="solid">
        <fgColor theme="1" tint="4.9989318521683403E-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99FF66"/>
        <bgColor indexed="64"/>
      </patternFill>
    </fill>
    <fill>
      <patternFill patternType="solid">
        <fgColor rgb="FF66FF66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4" tint="0.59999389629810485"/>
        <bgColor indexed="41"/>
      </patternFill>
    </fill>
    <fill>
      <patternFill patternType="solid">
        <fgColor indexed="2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CFFFF"/>
        <bgColor rgb="FFCCFFFF"/>
      </patternFill>
    </fill>
    <fill>
      <patternFill patternType="solid">
        <fgColor rgb="FF92D050"/>
        <bgColor indexed="13"/>
      </patternFill>
    </fill>
    <fill>
      <patternFill patternType="solid">
        <fgColor rgb="FF92D050"/>
        <bgColor indexed="3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indexed="29"/>
      </patternFill>
    </fill>
    <fill>
      <patternFill patternType="solid">
        <fgColor theme="0" tint="-0.14999847407452621"/>
        <bgColor indexed="24"/>
      </patternFill>
    </fill>
    <fill>
      <patternFill patternType="solid">
        <fgColor theme="0" tint="-0.14999847407452621"/>
        <bgColor indexed="41"/>
      </patternFill>
    </fill>
    <fill>
      <patternFill patternType="solid">
        <fgColor theme="0" tint="-0.14999847407452621"/>
        <bgColor indexed="27"/>
      </patternFill>
    </fill>
    <fill>
      <patternFill patternType="solid">
        <fgColor rgb="FF92D050"/>
        <bgColor indexed="51"/>
      </patternFill>
    </fill>
    <fill>
      <patternFill patternType="solid">
        <fgColor rgb="FF92D050"/>
        <bgColor indexed="26"/>
      </patternFill>
    </fill>
    <fill>
      <patternFill patternType="solid">
        <fgColor rgb="FF92D050"/>
        <bgColor indexed="29"/>
      </patternFill>
    </fill>
    <fill>
      <patternFill patternType="solid">
        <fgColor rgb="FFC8FCA4"/>
        <bgColor indexed="64"/>
      </patternFill>
    </fill>
    <fill>
      <patternFill patternType="solid">
        <fgColor rgb="FFCCFFFF"/>
        <bgColor indexed="41"/>
      </patternFill>
    </fill>
    <fill>
      <patternFill patternType="solid">
        <fgColor rgb="FFCCFFFF"/>
        <bgColor indexed="64"/>
      </patternFill>
    </fill>
    <fill>
      <patternFill patternType="solid">
        <fgColor rgb="FFCCFFFF"/>
        <bgColor indexed="26"/>
      </patternFill>
    </fill>
    <fill>
      <patternFill patternType="solid">
        <fgColor rgb="FFCCFFCC"/>
        <bgColor indexed="26"/>
      </patternFill>
    </fill>
    <fill>
      <patternFill patternType="solid">
        <fgColor rgb="FFCCFFCC"/>
        <bgColor indexed="64"/>
      </patternFill>
    </fill>
    <fill>
      <patternFill patternType="solid">
        <fgColor theme="0"/>
        <bgColor indexed="26"/>
      </patternFill>
    </fill>
  </fills>
  <borders count="197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hair">
        <color indexed="8"/>
      </right>
      <top style="double">
        <color indexed="8"/>
      </top>
      <bottom/>
      <diagonal/>
    </border>
    <border>
      <left style="hair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hair">
        <color indexed="8"/>
      </right>
      <top/>
      <bottom style="hair">
        <color indexed="8"/>
      </bottom>
      <diagonal/>
    </border>
    <border>
      <left style="hair">
        <color indexed="8"/>
      </left>
      <right style="thin">
        <color indexed="8"/>
      </right>
      <top/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thin">
        <color indexed="8"/>
      </bottom>
      <diagonal/>
    </border>
    <border>
      <left style="hair">
        <color indexed="8"/>
      </left>
      <right style="double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/>
      <top style="double">
        <color indexed="8"/>
      </top>
      <bottom/>
      <diagonal/>
    </border>
    <border>
      <left/>
      <right/>
      <top style="double">
        <color indexed="8"/>
      </top>
      <bottom/>
      <diagonal/>
    </border>
    <border>
      <left/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hair">
        <color indexed="8"/>
      </left>
      <right/>
      <top style="double">
        <color indexed="8"/>
      </top>
      <bottom style="thin">
        <color indexed="8"/>
      </bottom>
      <diagonal/>
    </border>
    <border>
      <left/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 style="hair">
        <color indexed="8"/>
      </right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hair">
        <color indexed="8"/>
      </left>
      <right/>
      <top/>
      <bottom style="hair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 style="hair">
        <color indexed="8"/>
      </bottom>
      <diagonal/>
    </border>
    <border>
      <left/>
      <right style="medium">
        <color indexed="8"/>
      </right>
      <top style="thin">
        <color indexed="8"/>
      </top>
      <bottom style="hair">
        <color indexed="8"/>
      </bottom>
      <diagonal/>
    </border>
    <border>
      <left style="thin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 style="medium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n">
        <color indexed="8"/>
      </top>
      <bottom style="thin">
        <color indexed="8"/>
      </bottom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double">
        <color indexed="8"/>
      </right>
      <top style="hair">
        <color indexed="8"/>
      </top>
      <bottom style="hair">
        <color indexed="8"/>
      </bottom>
      <diagonal/>
    </border>
    <border>
      <left style="double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 style="hair">
        <color indexed="8"/>
      </right>
      <top/>
      <bottom style="thin">
        <color indexed="8"/>
      </bottom>
      <diagonal/>
    </border>
    <border>
      <left style="thin">
        <color indexed="8"/>
      </left>
      <right style="double">
        <color indexed="8"/>
      </right>
      <top/>
      <bottom style="hair">
        <color indexed="8"/>
      </bottom>
      <diagonal/>
    </border>
    <border>
      <left style="double">
        <color indexed="8"/>
      </left>
      <right style="medium">
        <color indexed="8"/>
      </right>
      <top style="double">
        <color indexed="8"/>
      </top>
      <bottom/>
      <diagonal/>
    </border>
    <border>
      <left style="medium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/>
      <diagonal/>
    </border>
    <border>
      <left style="thin">
        <color indexed="8"/>
      </left>
      <right/>
      <top style="double">
        <color indexed="8"/>
      </top>
      <bottom/>
      <diagonal/>
    </border>
    <border>
      <left style="thin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8"/>
      </right>
      <top/>
      <bottom style="hair">
        <color indexed="8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8"/>
      </left>
      <right/>
      <top style="double">
        <color indexed="8"/>
      </top>
      <bottom style="double">
        <color indexed="8"/>
      </bottom>
      <diagonal/>
    </border>
    <border>
      <left/>
      <right/>
      <top style="double">
        <color indexed="8"/>
      </top>
      <bottom style="double">
        <color indexed="8"/>
      </bottom>
      <diagonal/>
    </border>
    <border>
      <left/>
      <right style="double">
        <color indexed="8"/>
      </right>
      <top style="double">
        <color indexed="8"/>
      </top>
      <bottom style="double">
        <color indexed="8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double">
        <color indexed="8"/>
      </right>
      <top/>
      <bottom style="hair">
        <color indexed="8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hair">
        <color indexed="8"/>
      </right>
      <top style="medium">
        <color indexed="64"/>
      </top>
      <bottom/>
      <diagonal/>
    </border>
    <border>
      <left style="hair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hair">
        <color indexed="8"/>
      </right>
      <top style="medium">
        <color indexed="64"/>
      </top>
      <bottom style="medium">
        <color indexed="64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/>
      <right style="hair">
        <color indexed="8"/>
      </right>
      <top style="double">
        <color indexed="8"/>
      </top>
      <bottom/>
      <diagonal/>
    </border>
    <border>
      <left style="double">
        <color indexed="8"/>
      </left>
      <right/>
      <top/>
      <bottom style="double">
        <color indexed="8"/>
      </bottom>
      <diagonal/>
    </border>
    <border>
      <left/>
      <right/>
      <top/>
      <bottom style="double">
        <color indexed="8"/>
      </bottom>
      <diagonal/>
    </border>
    <border>
      <left/>
      <right style="double">
        <color indexed="8"/>
      </right>
      <top/>
      <bottom style="double">
        <color indexed="8"/>
      </bottom>
      <diagonal/>
    </border>
    <border>
      <left style="thin">
        <color indexed="8"/>
      </left>
      <right style="double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n">
        <color indexed="64"/>
      </top>
      <bottom style="thick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/>
      <diagonal/>
    </border>
    <border>
      <left style="medium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medium">
        <color indexed="64"/>
      </left>
      <right style="thick">
        <color indexed="64"/>
      </right>
      <top/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medium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 style="hair">
        <color indexed="8"/>
      </right>
      <top style="medium">
        <color indexed="64"/>
      </top>
      <bottom/>
      <diagonal/>
    </border>
    <border>
      <left style="thick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ck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mediumDashed">
        <color indexed="64"/>
      </right>
      <top style="thin">
        <color indexed="64"/>
      </top>
      <bottom style="thin">
        <color indexed="64"/>
      </bottom>
      <diagonal/>
    </border>
    <border>
      <left style="mediumDashed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hair">
        <color indexed="8"/>
      </left>
      <right/>
      <top style="hair">
        <color indexed="8"/>
      </top>
      <bottom style="thin">
        <color indexed="63"/>
      </bottom>
      <diagonal/>
    </border>
    <border>
      <left/>
      <right/>
      <top style="hair">
        <color indexed="8"/>
      </top>
      <bottom style="thin">
        <color indexed="63"/>
      </bottom>
      <diagonal/>
    </border>
    <border>
      <left/>
      <right style="hair">
        <color indexed="8"/>
      </right>
      <top style="hair">
        <color indexed="8"/>
      </top>
      <bottom style="thin">
        <color indexed="63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/>
      <diagonal/>
    </border>
    <border>
      <left style="double">
        <color indexed="8"/>
      </left>
      <right style="double">
        <color indexed="8"/>
      </right>
      <top/>
      <bottom style="double">
        <color indexed="8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double">
        <color rgb="FF000000"/>
      </right>
      <top style="double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hair">
        <color indexed="8"/>
      </right>
      <top/>
      <bottom style="thin">
        <color indexed="64"/>
      </bottom>
      <diagonal/>
    </border>
    <border>
      <left style="hair">
        <color indexed="8"/>
      </left>
      <right style="double">
        <color indexed="8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8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8"/>
      </top>
      <bottom style="double">
        <color indexed="64"/>
      </bottom>
      <diagonal/>
    </border>
    <border>
      <left style="hair">
        <color indexed="8"/>
      </left>
      <right style="double">
        <color indexed="8"/>
      </right>
      <top style="double">
        <color indexed="8"/>
      </top>
      <bottom style="double">
        <color indexed="64"/>
      </bottom>
      <diagonal/>
    </border>
    <border>
      <left style="double">
        <color indexed="8"/>
      </left>
      <right style="double">
        <color indexed="8"/>
      </right>
      <top/>
      <bottom/>
      <diagonal/>
    </border>
    <border>
      <left/>
      <right/>
      <top style="double">
        <color indexed="8"/>
      </top>
      <bottom style="double">
        <color indexed="64"/>
      </bottom>
      <diagonal/>
    </border>
    <border>
      <left style="hair">
        <color indexed="8"/>
      </left>
      <right style="thin">
        <color indexed="8"/>
      </right>
      <top style="double">
        <color indexed="8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 style="double">
        <color indexed="8"/>
      </left>
      <right style="hair">
        <color indexed="8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 style="hair">
        <color indexed="8"/>
      </right>
      <top style="double">
        <color indexed="64"/>
      </top>
      <bottom style="double">
        <color indexed="64"/>
      </bottom>
      <diagonal/>
    </border>
    <border>
      <left style="hair">
        <color indexed="8"/>
      </left>
      <right/>
      <top style="double">
        <color indexed="64"/>
      </top>
      <bottom style="double">
        <color indexed="64"/>
      </bottom>
      <diagonal/>
    </border>
    <border>
      <left/>
      <right style="double">
        <color indexed="8"/>
      </right>
      <top style="double">
        <color indexed="64"/>
      </top>
      <bottom style="double">
        <color indexed="64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 style="double">
        <color indexed="8"/>
      </left>
      <right/>
      <top/>
      <bottom style="medium">
        <color indexed="64"/>
      </bottom>
      <diagonal/>
    </border>
    <border>
      <left/>
      <right style="double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n">
        <color indexed="8"/>
      </top>
      <bottom/>
      <diagonal/>
    </border>
    <border>
      <left style="double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double">
        <color indexed="8"/>
      </bottom>
      <diagonal/>
    </border>
    <border>
      <left/>
      <right style="thin">
        <color indexed="64"/>
      </right>
      <top/>
      <bottom style="double">
        <color indexed="8"/>
      </bottom>
      <diagonal/>
    </border>
    <border>
      <left/>
      <right style="double">
        <color indexed="8"/>
      </right>
      <top/>
      <bottom/>
      <diagonal/>
    </border>
    <border>
      <left/>
      <right style="double">
        <color indexed="8"/>
      </right>
      <top/>
      <bottom style="double">
        <color indexed="64"/>
      </bottom>
      <diagonal/>
    </border>
    <border>
      <left style="double">
        <color indexed="8"/>
      </left>
      <right/>
      <top/>
      <bottom style="double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double">
        <color indexed="8"/>
      </top>
      <bottom style="thin">
        <color indexed="64"/>
      </bottom>
      <diagonal/>
    </border>
    <border>
      <left/>
      <right/>
      <top style="double">
        <color indexed="8"/>
      </top>
      <bottom style="thin">
        <color indexed="64"/>
      </bottom>
      <diagonal/>
    </border>
    <border>
      <left/>
      <right style="medium">
        <color indexed="64"/>
      </right>
      <top style="double">
        <color indexed="8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/>
      <top/>
      <bottom style="double">
        <color indexed="8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double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6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26" fillId="0" borderId="0" applyNumberFormat="0" applyFill="0" applyBorder="0" applyAlignment="0" applyProtection="0">
      <alignment vertical="center"/>
    </xf>
    <xf numFmtId="167" fontId="25" fillId="0" borderId="0" applyFont="0" applyFill="0" applyBorder="0" applyAlignment="0" applyProtection="0"/>
    <xf numFmtId="164" fontId="19" fillId="0" borderId="0" applyFont="0" applyFill="0" applyBorder="0" applyAlignment="0" applyProtection="0"/>
    <xf numFmtId="0" fontId="25" fillId="0" borderId="0"/>
    <xf numFmtId="0" fontId="19" fillId="0" borderId="0">
      <alignment vertical="center"/>
    </xf>
    <xf numFmtId="0" fontId="19" fillId="0" borderId="0">
      <alignment vertical="center"/>
    </xf>
    <xf numFmtId="0" fontId="2" fillId="0" borderId="0" applyNumberFormat="0" applyFill="0" applyBorder="0" applyAlignment="0" applyProtection="0"/>
    <xf numFmtId="0" fontId="3" fillId="0" borderId="2" applyNumberFormat="0" applyFill="0" applyAlignment="0" applyProtection="0"/>
    <xf numFmtId="0" fontId="43" fillId="0" borderId="0"/>
  </cellStyleXfs>
  <cellXfs count="678">
    <xf numFmtId="0" fontId="0" fillId="0" borderId="0" xfId="0"/>
    <xf numFmtId="0" fontId="4" fillId="0" borderId="0" xfId="0" applyFont="1"/>
    <xf numFmtId="0" fontId="9" fillId="0" borderId="0" xfId="0" applyFont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  <xf numFmtId="0" fontId="5" fillId="11" borderId="1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49" fontId="5" fillId="11" borderId="27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15" fillId="11" borderId="15" xfId="0" applyNumberFormat="1" applyFont="1" applyFill="1" applyBorder="1" applyAlignment="1">
      <alignment horizontal="center" vertical="center"/>
    </xf>
    <xf numFmtId="49" fontId="15" fillId="11" borderId="27" xfId="0" applyNumberFormat="1" applyFont="1" applyFill="1" applyBorder="1" applyAlignment="1">
      <alignment horizontal="center" vertical="center"/>
    </xf>
    <xf numFmtId="49" fontId="15" fillId="11" borderId="16" xfId="0" applyNumberFormat="1" applyFont="1" applyFill="1" applyBorder="1" applyAlignment="1">
      <alignment horizontal="center" vertical="center" wrapText="1"/>
    </xf>
    <xf numFmtId="49" fontId="15" fillId="11" borderId="17" xfId="0" applyNumberFormat="1" applyFont="1" applyFill="1" applyBorder="1" applyAlignment="1">
      <alignment horizontal="center" vertical="center"/>
    </xf>
    <xf numFmtId="0" fontId="15" fillId="11" borderId="12" xfId="0" applyFont="1" applyFill="1" applyBorder="1" applyAlignment="1">
      <alignment horizontal="center" vertical="center"/>
    </xf>
    <xf numFmtId="165" fontId="0" fillId="9" borderId="6" xfId="0" applyNumberFormat="1" applyFill="1" applyBorder="1" applyAlignment="1">
      <alignment horizontal="center" vertical="center"/>
    </xf>
    <xf numFmtId="165" fontId="0" fillId="10" borderId="8" xfId="0" applyNumberFormat="1" applyFill="1" applyBorder="1" applyAlignment="1">
      <alignment horizontal="center" vertical="center"/>
    </xf>
    <xf numFmtId="0" fontId="5" fillId="12" borderId="41" xfId="0" applyFont="1" applyFill="1" applyBorder="1" applyAlignment="1">
      <alignment horizontal="center" vertical="center"/>
    </xf>
    <xf numFmtId="0" fontId="5" fillId="10" borderId="41" xfId="0" applyFont="1" applyFill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49" fontId="5" fillId="12" borderId="16" xfId="0" applyNumberFormat="1" applyFont="1" applyFill="1" applyBorder="1" applyAlignment="1">
      <alignment horizontal="center" vertical="center" wrapText="1"/>
    </xf>
    <xf numFmtId="49" fontId="5" fillId="12" borderId="44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6" fillId="0" borderId="46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48" xfId="0" applyFont="1" applyBorder="1" applyAlignment="1">
      <alignment horizontal="center" vertical="center"/>
    </xf>
    <xf numFmtId="0" fontId="6" fillId="0" borderId="49" xfId="0" applyFont="1" applyBorder="1" applyAlignment="1">
      <alignment horizontal="center" vertical="center"/>
    </xf>
    <xf numFmtId="0" fontId="6" fillId="0" borderId="50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165" fontId="5" fillId="0" borderId="0" xfId="0" applyNumberFormat="1" applyFont="1" applyAlignment="1">
      <alignment horizontal="center" vertical="center"/>
    </xf>
    <xf numFmtId="1" fontId="5" fillId="0" borderId="45" xfId="0" applyNumberFormat="1" applyFont="1" applyBorder="1" applyAlignment="1">
      <alignment horizontal="center" vertical="center"/>
    </xf>
    <xf numFmtId="0" fontId="0" fillId="23" borderId="0" xfId="0" applyFill="1"/>
    <xf numFmtId="0" fontId="25" fillId="0" borderId="0" xfId="10"/>
    <xf numFmtId="0" fontId="31" fillId="0" borderId="0" xfId="10" applyFont="1"/>
    <xf numFmtId="0" fontId="25" fillId="24" borderId="0" xfId="10" applyFill="1"/>
    <xf numFmtId="0" fontId="25" fillId="0" borderId="0" xfId="10" applyAlignment="1">
      <alignment horizontal="center"/>
    </xf>
    <xf numFmtId="0" fontId="25" fillId="25" borderId="52" xfId="10" applyFill="1" applyBorder="1"/>
    <xf numFmtId="0" fontId="25" fillId="25" borderId="72" xfId="10" applyFill="1" applyBorder="1"/>
    <xf numFmtId="0" fontId="25" fillId="26" borderId="73" xfId="10" applyFill="1" applyBorder="1"/>
    <xf numFmtId="0" fontId="25" fillId="25" borderId="73" xfId="10" applyFill="1" applyBorder="1"/>
    <xf numFmtId="0" fontId="25" fillId="26" borderId="52" xfId="10" applyFill="1" applyBorder="1"/>
    <xf numFmtId="0" fontId="32" fillId="0" borderId="0" xfId="10" applyFont="1"/>
    <xf numFmtId="0" fontId="0" fillId="27" borderId="0" xfId="0" applyFill="1"/>
    <xf numFmtId="164" fontId="19" fillId="27" borderId="0" xfId="9" applyFont="1" applyFill="1"/>
    <xf numFmtId="0" fontId="0" fillId="28" borderId="0" xfId="0" applyFill="1"/>
    <xf numFmtId="0" fontId="33" fillId="29" borderId="0" xfId="0" applyFont="1" applyFill="1"/>
    <xf numFmtId="0" fontId="0" fillId="30" borderId="0" xfId="0" applyFill="1"/>
    <xf numFmtId="0" fontId="0" fillId="30" borderId="57" xfId="0" applyFill="1" applyBorder="1" applyAlignment="1">
      <alignment horizontal="center" vertical="center"/>
    </xf>
    <xf numFmtId="0" fontId="0" fillId="31" borderId="0" xfId="0" applyFill="1"/>
    <xf numFmtId="164" fontId="19" fillId="30" borderId="0" xfId="9" applyFont="1" applyFill="1"/>
    <xf numFmtId="0" fontId="33" fillId="31" borderId="0" xfId="0" applyFont="1" applyFill="1"/>
    <xf numFmtId="0" fontId="15" fillId="31" borderId="0" xfId="0" applyFont="1" applyFill="1" applyAlignment="1">
      <alignment horizontal="left"/>
    </xf>
    <xf numFmtId="164" fontId="19" fillId="31" borderId="0" xfId="9" applyFont="1" applyFill="1"/>
    <xf numFmtId="0" fontId="0" fillId="30" borderId="55" xfId="0" applyFill="1" applyBorder="1"/>
    <xf numFmtId="0" fontId="0" fillId="30" borderId="54" xfId="0" applyFill="1" applyBorder="1"/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36" fillId="0" borderId="0" xfId="0" applyFont="1" applyAlignment="1">
      <alignment horizontal="center" vertical="center"/>
    </xf>
    <xf numFmtId="0" fontId="47" fillId="0" borderId="0" xfId="0" applyFont="1" applyAlignment="1">
      <alignment horizontal="center" vertical="center" wrapText="1"/>
    </xf>
    <xf numFmtId="166" fontId="5" fillId="0" borderId="0" xfId="0" applyNumberFormat="1" applyFont="1" applyAlignment="1">
      <alignment horizontal="center" vertical="center"/>
    </xf>
    <xf numFmtId="0" fontId="26" fillId="0" borderId="0" xfId="7" applyAlignment="1">
      <alignment horizontal="left" vertical="center" wrapText="1"/>
    </xf>
    <xf numFmtId="0" fontId="0" fillId="0" borderId="0" xfId="0" applyAlignment="1">
      <alignment vertical="center"/>
    </xf>
    <xf numFmtId="0" fontId="20" fillId="0" borderId="0" xfId="0" applyFont="1" applyAlignment="1">
      <alignment horizontal="left" vertical="center" wrapText="1"/>
    </xf>
    <xf numFmtId="0" fontId="57" fillId="0" borderId="0" xfId="0" applyFont="1" applyAlignment="1">
      <alignment horizontal="left" vertical="center" wrapText="1"/>
    </xf>
    <xf numFmtId="0" fontId="57" fillId="0" borderId="0" xfId="0" applyFont="1" applyAlignment="1">
      <alignment vertical="center" wrapText="1"/>
    </xf>
    <xf numFmtId="0" fontId="57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20" fillId="0" borderId="0" xfId="0" applyFont="1" applyAlignment="1">
      <alignment horizontal="left" vertical="center"/>
    </xf>
    <xf numFmtId="0" fontId="0" fillId="0" borderId="0" xfId="0" applyAlignment="1">
      <alignment horizontal="left" vertical="center" wrapText="1"/>
    </xf>
    <xf numFmtId="0" fontId="26" fillId="0" borderId="0" xfId="7" applyAlignment="1">
      <alignment horizontal="left" vertical="center"/>
    </xf>
    <xf numFmtId="0" fontId="59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/>
    </xf>
    <xf numFmtId="14" fontId="0" fillId="37" borderId="0" xfId="0" applyNumberFormat="1" applyFill="1" applyAlignment="1">
      <alignment horizontal="left" vertical="center"/>
    </xf>
    <xf numFmtId="0" fontId="46" fillId="0" borderId="0" xfId="15" applyFont="1" applyAlignment="1">
      <alignment horizontal="center" vertical="center"/>
    </xf>
    <xf numFmtId="0" fontId="43" fillId="0" borderId="0" xfId="15" applyAlignment="1">
      <alignment vertical="center"/>
    </xf>
    <xf numFmtId="0" fontId="46" fillId="0" borderId="0" xfId="15" applyFont="1" applyAlignment="1">
      <alignment vertical="center"/>
    </xf>
    <xf numFmtId="0" fontId="43" fillId="0" borderId="0" xfId="15" applyAlignment="1">
      <alignment horizontal="left" vertical="center"/>
    </xf>
    <xf numFmtId="0" fontId="44" fillId="0" borderId="103" xfId="15" applyFont="1" applyBorder="1" applyAlignment="1">
      <alignment horizontal="center" vertical="center"/>
    </xf>
    <xf numFmtId="0" fontId="44" fillId="0" borderId="113" xfId="15" applyFont="1" applyBorder="1" applyAlignment="1">
      <alignment horizontal="center" vertical="center"/>
    </xf>
    <xf numFmtId="0" fontId="44" fillId="0" borderId="104" xfId="15" applyFont="1" applyBorder="1" applyAlignment="1">
      <alignment vertical="center"/>
    </xf>
    <xf numFmtId="0" fontId="44" fillId="0" borderId="105" xfId="15" applyFont="1" applyBorder="1" applyAlignment="1">
      <alignment horizontal="center" vertical="center"/>
    </xf>
    <xf numFmtId="0" fontId="44" fillId="0" borderId="105" xfId="15" applyFont="1" applyBorder="1" applyAlignment="1">
      <alignment vertical="center"/>
    </xf>
    <xf numFmtId="0" fontId="44" fillId="0" borderId="112" xfId="15" applyFont="1" applyBorder="1" applyAlignment="1">
      <alignment horizontal="center" vertical="center"/>
    </xf>
    <xf numFmtId="0" fontId="44" fillId="0" borderId="114" xfId="15" applyFont="1" applyBorder="1" applyAlignment="1">
      <alignment horizontal="center" vertical="center"/>
    </xf>
    <xf numFmtId="0" fontId="44" fillId="0" borderId="115" xfId="15" applyFont="1" applyBorder="1" applyAlignment="1">
      <alignment horizontal="center" vertical="center"/>
    </xf>
    <xf numFmtId="0" fontId="44" fillId="0" borderId="107" xfId="15" applyFont="1" applyBorder="1" applyAlignment="1">
      <alignment horizontal="center" vertical="center"/>
    </xf>
    <xf numFmtId="0" fontId="44" fillId="0" borderId="116" xfId="15" applyFont="1" applyBorder="1" applyAlignment="1">
      <alignment horizontal="center" vertical="center"/>
    </xf>
    <xf numFmtId="0" fontId="44" fillId="0" borderId="117" xfId="15" applyFont="1" applyBorder="1" applyAlignment="1">
      <alignment horizontal="center" vertical="center"/>
    </xf>
    <xf numFmtId="0" fontId="44" fillId="0" borderId="118" xfId="15" applyFont="1" applyBorder="1" applyAlignment="1">
      <alignment horizontal="center" vertical="center"/>
    </xf>
    <xf numFmtId="0" fontId="44" fillId="0" borderId="108" xfId="15" applyFont="1" applyBorder="1" applyAlignment="1">
      <alignment horizontal="center" vertical="center"/>
    </xf>
    <xf numFmtId="0" fontId="44" fillId="0" borderId="106" xfId="15" applyFont="1" applyBorder="1" applyAlignment="1">
      <alignment vertical="center"/>
    </xf>
    <xf numFmtId="0" fontId="45" fillId="0" borderId="111" xfId="15" applyFont="1" applyBorder="1" applyAlignment="1">
      <alignment horizontal="center" vertical="center"/>
    </xf>
    <xf numFmtId="0" fontId="45" fillId="0" borderId="110" xfId="15" applyFont="1" applyBorder="1" applyAlignment="1">
      <alignment horizontal="center" vertical="center"/>
    </xf>
    <xf numFmtId="0" fontId="43" fillId="0" borderId="130" xfId="15" applyBorder="1" applyAlignment="1">
      <alignment vertical="center"/>
    </xf>
    <xf numFmtId="0" fontId="43" fillId="0" borderId="131" xfId="15" applyBorder="1" applyAlignment="1">
      <alignment vertical="center"/>
    </xf>
    <xf numFmtId="0" fontId="43" fillId="0" borderId="132" xfId="15" applyBorder="1" applyAlignment="1">
      <alignment vertical="center"/>
    </xf>
    <xf numFmtId="0" fontId="43" fillId="0" borderId="109" xfId="15" applyBorder="1" applyAlignment="1">
      <alignment vertical="center"/>
    </xf>
    <xf numFmtId="0" fontId="43" fillId="0" borderId="133" xfId="15" applyBorder="1" applyAlignment="1">
      <alignment vertical="center"/>
    </xf>
    <xf numFmtId="0" fontId="43" fillId="0" borderId="134" xfId="15" applyBorder="1" applyAlignment="1">
      <alignment vertical="center"/>
    </xf>
    <xf numFmtId="0" fontId="43" fillId="0" borderId="135" xfId="15" applyBorder="1" applyAlignment="1">
      <alignment vertical="center"/>
    </xf>
    <xf numFmtId="0" fontId="60" fillId="0" borderId="0" xfId="15" applyFont="1" applyAlignment="1">
      <alignment horizontal="left" vertical="center"/>
    </xf>
    <xf numFmtId="0" fontId="60" fillId="0" borderId="0" xfId="15" applyFont="1" applyAlignment="1">
      <alignment horizontal="center" vertical="center"/>
    </xf>
    <xf numFmtId="0" fontId="44" fillId="0" borderId="105" xfId="15" quotePrefix="1" applyFont="1" applyBorder="1" applyAlignment="1">
      <alignment horizontal="center" vertical="center"/>
    </xf>
    <xf numFmtId="16" fontId="44" fillId="0" borderId="105" xfId="15" quotePrefix="1" applyNumberFormat="1" applyFont="1" applyBorder="1" applyAlignment="1">
      <alignment horizontal="center" vertical="center"/>
    </xf>
    <xf numFmtId="0" fontId="61" fillId="0" borderId="130" xfId="15" applyFont="1" applyBorder="1" applyAlignment="1">
      <alignment vertical="center"/>
    </xf>
    <xf numFmtId="14" fontId="60" fillId="0" borderId="0" xfId="15" applyNumberFormat="1" applyFont="1" applyAlignment="1">
      <alignment horizontal="right" vertical="center"/>
    </xf>
    <xf numFmtId="0" fontId="56" fillId="35" borderId="119" xfId="0" applyFont="1" applyFill="1" applyBorder="1" applyAlignment="1" applyProtection="1">
      <alignment horizontal="center" vertical="center" wrapText="1"/>
      <protection locked="0"/>
    </xf>
    <xf numFmtId="0" fontId="47" fillId="35" borderId="120" xfId="0" applyFont="1" applyFill="1" applyBorder="1" applyAlignment="1" applyProtection="1">
      <alignment horizontal="center" vertical="center" wrapText="1"/>
      <protection locked="0"/>
    </xf>
    <xf numFmtId="0" fontId="47" fillId="35" borderId="121" xfId="0" applyFont="1" applyFill="1" applyBorder="1" applyAlignment="1" applyProtection="1">
      <alignment horizontal="center" vertical="center" wrapText="1"/>
      <protection locked="0"/>
    </xf>
    <xf numFmtId="0" fontId="47" fillId="35" borderId="122" xfId="0" applyFont="1" applyFill="1" applyBorder="1" applyAlignment="1" applyProtection="1">
      <alignment horizontal="center" vertical="center" wrapText="1"/>
      <protection locked="0"/>
    </xf>
    <xf numFmtId="0" fontId="47" fillId="35" borderId="52" xfId="0" applyFont="1" applyFill="1" applyBorder="1" applyAlignment="1" applyProtection="1">
      <alignment horizontal="center" vertical="center" wrapText="1"/>
      <protection locked="0"/>
    </xf>
    <xf numFmtId="0" fontId="51" fillId="35" borderId="52" xfId="0" applyFont="1" applyFill="1" applyBorder="1" applyAlignment="1" applyProtection="1">
      <alignment horizontal="center" vertical="center" wrapText="1"/>
      <protection locked="0"/>
    </xf>
    <xf numFmtId="0" fontId="55" fillId="17" borderId="127" xfId="0" applyFont="1" applyFill="1" applyBorder="1" applyAlignment="1" applyProtection="1">
      <alignment horizontal="center" vertical="center" wrapText="1"/>
      <protection locked="0"/>
    </xf>
    <xf numFmtId="0" fontId="51" fillId="17" borderId="52" xfId="0" applyFont="1" applyFill="1" applyBorder="1" applyAlignment="1" applyProtection="1">
      <alignment vertical="center" wrapText="1"/>
      <protection locked="0"/>
    </xf>
    <xf numFmtId="0" fontId="47" fillId="17" borderId="123" xfId="0" applyFont="1" applyFill="1" applyBorder="1" applyAlignment="1" applyProtection="1">
      <alignment horizontal="left" vertical="center" wrapText="1"/>
      <protection locked="0"/>
    </xf>
    <xf numFmtId="0" fontId="47" fillId="17" borderId="122" xfId="0" applyFont="1" applyFill="1" applyBorder="1" applyAlignment="1" applyProtection="1">
      <alignment horizontal="center" vertical="center" wrapText="1"/>
      <protection locked="0"/>
    </xf>
    <xf numFmtId="1" fontId="47" fillId="17" borderId="52" xfId="0" applyNumberFormat="1" applyFont="1" applyFill="1" applyBorder="1" applyAlignment="1" applyProtection="1">
      <alignment horizontal="center" vertical="center" wrapText="1"/>
      <protection locked="0"/>
    </xf>
    <xf numFmtId="0" fontId="47" fillId="17" borderId="52" xfId="0" applyFont="1" applyFill="1" applyBorder="1" applyAlignment="1" applyProtection="1">
      <alignment horizontal="center" vertical="center" wrapText="1"/>
      <protection locked="0"/>
    </xf>
    <xf numFmtId="0" fontId="51" fillId="17" borderId="52" xfId="0" applyFont="1" applyFill="1" applyBorder="1" applyAlignment="1" applyProtection="1">
      <alignment horizontal="center" vertical="center" wrapText="1"/>
      <protection locked="0"/>
    </xf>
    <xf numFmtId="0" fontId="47" fillId="17" borderId="52" xfId="0" applyFont="1" applyFill="1" applyBorder="1" applyAlignment="1" applyProtection="1">
      <alignment vertical="center" wrapText="1"/>
      <protection locked="0"/>
    </xf>
    <xf numFmtId="0" fontId="52" fillId="17" borderId="52" xfId="0" applyFont="1" applyFill="1" applyBorder="1" applyAlignment="1" applyProtection="1">
      <alignment horizontal="center" vertical="center" wrapText="1"/>
      <protection locked="0"/>
    </xf>
    <xf numFmtId="0" fontId="54" fillId="17" borderId="52" xfId="0" applyFont="1" applyFill="1" applyBorder="1" applyAlignment="1" applyProtection="1">
      <alignment horizontal="center" vertical="center" wrapText="1"/>
      <protection locked="0"/>
    </xf>
    <xf numFmtId="0" fontId="51" fillId="17" borderId="72" xfId="0" applyFont="1" applyFill="1" applyBorder="1" applyAlignment="1" applyProtection="1">
      <alignment vertical="center" wrapText="1"/>
      <protection locked="0"/>
    </xf>
    <xf numFmtId="0" fontId="47" fillId="17" borderId="72" xfId="0" applyFont="1" applyFill="1" applyBorder="1" applyAlignment="1" applyProtection="1">
      <alignment vertical="center" wrapText="1"/>
      <protection locked="0"/>
    </xf>
    <xf numFmtId="0" fontId="51" fillId="17" borderId="122" xfId="0" applyFont="1" applyFill="1" applyBorder="1" applyAlignment="1" applyProtection="1">
      <alignment horizontal="center" vertical="center" wrapText="1"/>
      <protection locked="0"/>
    </xf>
    <xf numFmtId="1" fontId="51" fillId="17" borderId="52" xfId="0" applyNumberFormat="1" applyFont="1" applyFill="1" applyBorder="1" applyAlignment="1" applyProtection="1">
      <alignment horizontal="center" vertical="center" wrapText="1"/>
      <protection locked="0"/>
    </xf>
    <xf numFmtId="0" fontId="55" fillId="17" borderId="136" xfId="0" applyFont="1" applyFill="1" applyBorder="1" applyAlignment="1" applyProtection="1">
      <alignment horizontal="center" vertical="center" wrapText="1"/>
      <protection locked="0"/>
    </xf>
    <xf numFmtId="0" fontId="47" fillId="17" borderId="124" xfId="0" applyFont="1" applyFill="1" applyBorder="1" applyAlignment="1" applyProtection="1">
      <alignment vertical="center" wrapText="1"/>
      <protection locked="0"/>
    </xf>
    <xf numFmtId="0" fontId="55" fillId="17" borderId="128" xfId="0" applyFont="1" applyFill="1" applyBorder="1" applyAlignment="1" applyProtection="1">
      <alignment horizontal="center" vertical="center" wrapText="1"/>
      <protection locked="0"/>
    </xf>
    <xf numFmtId="0" fontId="51" fillId="17" borderId="125" xfId="0" applyFont="1" applyFill="1" applyBorder="1" applyAlignment="1" applyProtection="1">
      <alignment vertical="center" wrapText="1"/>
      <protection locked="0"/>
    </xf>
    <xf numFmtId="0" fontId="47" fillId="17" borderId="125" xfId="0" applyFont="1" applyFill="1" applyBorder="1" applyAlignment="1" applyProtection="1">
      <alignment vertical="center" wrapText="1"/>
      <protection locked="0"/>
    </xf>
    <xf numFmtId="0" fontId="47" fillId="17" borderId="126" xfId="0" applyFont="1" applyFill="1" applyBorder="1" applyAlignment="1" applyProtection="1">
      <alignment horizontal="center" vertical="center" wrapText="1"/>
      <protection locked="0"/>
    </xf>
    <xf numFmtId="0" fontId="55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vertical="center" wrapText="1"/>
      <protection locked="0"/>
    </xf>
    <xf numFmtId="0" fontId="0" fillId="0" borderId="0" xfId="0" applyAlignment="1" applyProtection="1">
      <alignment horizontal="center" vertical="center" wrapText="1"/>
      <protection locked="0"/>
    </xf>
    <xf numFmtId="0" fontId="48" fillId="35" borderId="52" xfId="0" applyFont="1" applyFill="1" applyBorder="1" applyAlignment="1">
      <alignment horizontal="center" vertical="center" wrapText="1"/>
    </xf>
    <xf numFmtId="0" fontId="49" fillId="35" borderId="52" xfId="0" applyFont="1" applyFill="1" applyBorder="1" applyAlignment="1">
      <alignment horizontal="center" vertical="center" wrapText="1"/>
    </xf>
    <xf numFmtId="1" fontId="53" fillId="17" borderId="52" xfId="0" applyNumberFormat="1" applyFont="1" applyFill="1" applyBorder="1" applyAlignment="1">
      <alignment horizontal="center" vertical="center" wrapText="1"/>
    </xf>
    <xf numFmtId="0" fontId="27" fillId="21" borderId="4" xfId="0" applyFont="1" applyFill="1" applyBorder="1" applyAlignment="1">
      <alignment horizontal="center" vertical="center" wrapText="1"/>
    </xf>
    <xf numFmtId="1" fontId="27" fillId="21" borderId="4" xfId="0" applyNumberFormat="1" applyFont="1" applyFill="1" applyBorder="1" applyAlignment="1">
      <alignment horizontal="center" vertical="center" wrapText="1"/>
    </xf>
    <xf numFmtId="0" fontId="8" fillId="8" borderId="4" xfId="0" applyFont="1" applyFill="1" applyBorder="1" applyAlignment="1">
      <alignment horizontal="center" vertical="center" wrapText="1"/>
    </xf>
    <xf numFmtId="0" fontId="0" fillId="11" borderId="1" xfId="0" applyFill="1" applyBorder="1" applyAlignment="1">
      <alignment horizontal="center"/>
    </xf>
    <xf numFmtId="0" fontId="0" fillId="0" borderId="52" xfId="0" applyBorder="1" applyAlignment="1">
      <alignment horizontal="center"/>
    </xf>
    <xf numFmtId="0" fontId="30" fillId="22" borderId="0" xfId="0" applyFont="1" applyFill="1" applyAlignment="1">
      <alignment vertical="center"/>
    </xf>
    <xf numFmtId="0" fontId="0" fillId="0" borderId="72" xfId="0" applyBorder="1" applyAlignment="1">
      <alignment horizontal="center"/>
    </xf>
    <xf numFmtId="0" fontId="0" fillId="0" borderId="0" xfId="0" applyAlignment="1">
      <alignment horizontal="center"/>
    </xf>
    <xf numFmtId="0" fontId="7" fillId="0" borderId="0" xfId="0" applyFont="1"/>
    <xf numFmtId="1" fontId="7" fillId="0" borderId="0" xfId="0" applyNumberFormat="1" applyFont="1"/>
    <xf numFmtId="0" fontId="15" fillId="0" borderId="0" xfId="0" applyFont="1" applyAlignment="1">
      <alignment horizontal="center"/>
    </xf>
    <xf numFmtId="0" fontId="15" fillId="0" borderId="52" xfId="0" applyFont="1" applyBorder="1" applyAlignment="1">
      <alignment horizontal="center" vertical="center"/>
    </xf>
    <xf numFmtId="0" fontId="62" fillId="0" borderId="0" xfId="0" applyFont="1" applyAlignment="1">
      <alignment horizontal="center" vertical="center"/>
    </xf>
    <xf numFmtId="0" fontId="15" fillId="0" borderId="72" xfId="0" applyFont="1" applyBorder="1" applyAlignment="1">
      <alignment horizontal="center" vertical="center"/>
    </xf>
    <xf numFmtId="0" fontId="35" fillId="0" borderId="0" xfId="0" applyFont="1" applyAlignment="1">
      <alignment horizontal="left" vertical="center" wrapText="1"/>
    </xf>
    <xf numFmtId="49" fontId="15" fillId="11" borderId="27" xfId="0" applyNumberFormat="1" applyFont="1" applyFill="1" applyBorder="1" applyAlignment="1">
      <alignment horizontal="center" vertical="center" wrapText="1"/>
    </xf>
    <xf numFmtId="0" fontId="15" fillId="40" borderId="18" xfId="0" applyFont="1" applyFill="1" applyBorder="1" applyAlignment="1">
      <alignment horizontal="center" vertical="center" wrapText="1"/>
    </xf>
    <xf numFmtId="165" fontId="15" fillId="40" borderId="39" xfId="0" applyNumberFormat="1" applyFont="1" applyFill="1" applyBorder="1" applyAlignment="1">
      <alignment horizontal="center" vertical="center"/>
    </xf>
    <xf numFmtId="49" fontId="5" fillId="0" borderId="154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/>
    </xf>
    <xf numFmtId="49" fontId="5" fillId="0" borderId="155" xfId="0" applyNumberFormat="1" applyFont="1" applyBorder="1" applyAlignment="1">
      <alignment horizontal="center" vertical="center" wrapText="1"/>
    </xf>
    <xf numFmtId="165" fontId="4" fillId="0" borderId="6" xfId="0" applyNumberFormat="1" applyFont="1" applyBorder="1" applyAlignment="1">
      <alignment horizontal="center" vertical="center"/>
    </xf>
    <xf numFmtId="165" fontId="5" fillId="0" borderId="32" xfId="0" applyNumberFormat="1" applyFont="1" applyBorder="1" applyAlignment="1">
      <alignment horizontal="center" vertical="center"/>
    </xf>
    <xf numFmtId="0" fontId="5" fillId="19" borderId="6" xfId="0" applyFont="1" applyFill="1" applyBorder="1" applyAlignment="1">
      <alignment horizontal="center" vertical="center"/>
    </xf>
    <xf numFmtId="165" fontId="4" fillId="37" borderId="6" xfId="0" applyNumberFormat="1" applyFont="1" applyFill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 wrapText="1"/>
    </xf>
    <xf numFmtId="0" fontId="4" fillId="37" borderId="12" xfId="0" applyFont="1" applyFill="1" applyBorder="1" applyAlignment="1">
      <alignment horizontal="center" vertical="center"/>
    </xf>
    <xf numFmtId="0" fontId="4" fillId="37" borderId="6" xfId="0" applyFont="1" applyFill="1" applyBorder="1" applyAlignment="1">
      <alignment horizontal="center" vertical="center" wrapText="1"/>
    </xf>
    <xf numFmtId="165" fontId="4" fillId="37" borderId="32" xfId="0" applyNumberFormat="1" applyFont="1" applyFill="1" applyBorder="1" applyAlignment="1">
      <alignment horizontal="center" vertical="center"/>
    </xf>
    <xf numFmtId="0" fontId="4" fillId="37" borderId="32" xfId="0" applyFont="1" applyFill="1" applyBorder="1" applyAlignment="1">
      <alignment horizontal="center" vertical="center"/>
    </xf>
    <xf numFmtId="0" fontId="4" fillId="37" borderId="6" xfId="0" applyFont="1" applyFill="1" applyBorder="1" applyAlignment="1">
      <alignment horizontal="center" vertical="center"/>
    </xf>
    <xf numFmtId="0" fontId="5" fillId="34" borderId="6" xfId="0" applyFont="1" applyFill="1" applyBorder="1" applyAlignment="1">
      <alignment horizontal="center" vertical="center"/>
    </xf>
    <xf numFmtId="165" fontId="4" fillId="37" borderId="162" xfId="0" applyNumberFormat="1" applyFont="1" applyFill="1" applyBorder="1" applyAlignment="1">
      <alignment horizontal="center" vertical="center"/>
    </xf>
    <xf numFmtId="165" fontId="4" fillId="37" borderId="163" xfId="0" applyNumberFormat="1" applyFont="1" applyFill="1" applyBorder="1" applyAlignment="1">
      <alignment horizontal="center" vertical="center"/>
    </xf>
    <xf numFmtId="0" fontId="4" fillId="37" borderId="163" xfId="0" applyFont="1" applyFill="1" applyBorder="1" applyAlignment="1">
      <alignment horizontal="center" vertical="center"/>
    </xf>
    <xf numFmtId="0" fontId="5" fillId="39" borderId="3" xfId="0" applyFont="1" applyFill="1" applyBorder="1" applyAlignment="1">
      <alignment horizontal="center" vertical="center" wrapText="1"/>
    </xf>
    <xf numFmtId="0" fontId="14" fillId="11" borderId="170" xfId="0" applyFont="1" applyFill="1" applyBorder="1" applyAlignment="1">
      <alignment horizontal="center" vertical="center" wrapText="1"/>
    </xf>
    <xf numFmtId="0" fontId="14" fillId="11" borderId="171" xfId="0" applyFont="1" applyFill="1" applyBorder="1" applyAlignment="1">
      <alignment horizontal="center" vertical="center" wrapText="1"/>
    </xf>
    <xf numFmtId="0" fontId="14" fillId="11" borderId="172" xfId="0" applyFont="1" applyFill="1" applyBorder="1" applyAlignment="1">
      <alignment horizontal="center" vertical="center" wrapText="1"/>
    </xf>
    <xf numFmtId="0" fontId="14" fillId="11" borderId="5" xfId="0" applyFont="1" applyFill="1" applyBorder="1" applyAlignment="1">
      <alignment horizontal="center" vertical="center" wrapText="1"/>
    </xf>
    <xf numFmtId="49" fontId="23" fillId="0" borderId="0" xfId="0" applyNumberFormat="1" applyFont="1" applyAlignment="1">
      <alignment horizontal="center" vertical="center"/>
    </xf>
    <xf numFmtId="0" fontId="5" fillId="54" borderId="79" xfId="0" applyFont="1" applyFill="1" applyBorder="1" applyAlignment="1">
      <alignment horizontal="center" vertical="center"/>
    </xf>
    <xf numFmtId="49" fontId="5" fillId="54" borderId="155" xfId="0" applyNumberFormat="1" applyFont="1" applyFill="1" applyBorder="1" applyAlignment="1">
      <alignment horizontal="center" vertical="center" wrapText="1"/>
    </xf>
    <xf numFmtId="49" fontId="5" fillId="54" borderId="154" xfId="0" applyNumberFormat="1" applyFont="1" applyFill="1" applyBorder="1" applyAlignment="1">
      <alignment horizontal="center" vertical="center" wrapText="1"/>
    </xf>
    <xf numFmtId="49" fontId="5" fillId="54" borderId="156" xfId="0" applyNumberFormat="1" applyFont="1" applyFill="1" applyBorder="1" applyAlignment="1">
      <alignment horizontal="center" vertical="center" wrapText="1"/>
    </xf>
    <xf numFmtId="165" fontId="9" fillId="0" borderId="6" xfId="0" applyNumberFormat="1" applyFont="1" applyBorder="1" applyAlignment="1">
      <alignment horizontal="center" vertical="center"/>
    </xf>
    <xf numFmtId="165" fontId="9" fillId="0" borderId="4" xfId="0" applyNumberFormat="1" applyFont="1" applyBorder="1" applyAlignment="1">
      <alignment horizontal="center" vertical="center"/>
    </xf>
    <xf numFmtId="21" fontId="9" fillId="0" borderId="4" xfId="0" applyNumberFormat="1" applyFont="1" applyBorder="1" applyAlignment="1">
      <alignment horizontal="center" vertical="center"/>
    </xf>
    <xf numFmtId="165" fontId="63" fillId="0" borderId="4" xfId="0" applyNumberFormat="1" applyFont="1" applyBorder="1" applyAlignment="1">
      <alignment horizontal="center" vertical="center"/>
    </xf>
    <xf numFmtId="0" fontId="34" fillId="0" borderId="157" xfId="0" applyFont="1" applyBorder="1" applyAlignment="1">
      <alignment horizontal="center" vertical="center"/>
    </xf>
    <xf numFmtId="0" fontId="34" fillId="0" borderId="146" xfId="0" applyFont="1" applyBorder="1" applyAlignment="1">
      <alignment horizontal="center" vertical="center"/>
    </xf>
    <xf numFmtId="165" fontId="12" fillId="11" borderId="7" xfId="0" applyNumberFormat="1" applyFont="1" applyFill="1" applyBorder="1" applyAlignment="1">
      <alignment horizontal="center" vertical="center"/>
    </xf>
    <xf numFmtId="49" fontId="5" fillId="49" borderId="154" xfId="0" applyNumberFormat="1" applyFont="1" applyFill="1" applyBorder="1" applyAlignment="1">
      <alignment horizontal="center" vertical="center"/>
    </xf>
    <xf numFmtId="49" fontId="5" fillId="49" borderId="155" xfId="0" applyNumberFormat="1" applyFont="1" applyFill="1" applyBorder="1" applyAlignment="1">
      <alignment horizontal="center" vertical="center"/>
    </xf>
    <xf numFmtId="49" fontId="5" fillId="49" borderId="155" xfId="0" applyNumberFormat="1" applyFont="1" applyFill="1" applyBorder="1" applyAlignment="1">
      <alignment horizontal="center" vertical="center" wrapText="1"/>
    </xf>
    <xf numFmtId="0" fontId="14" fillId="19" borderId="6" xfId="0" applyFont="1" applyFill="1" applyBorder="1" applyAlignment="1">
      <alignment horizontal="center" vertical="center"/>
    </xf>
    <xf numFmtId="0" fontId="14" fillId="54" borderId="79" xfId="0" applyFont="1" applyFill="1" applyBorder="1" applyAlignment="1">
      <alignment horizontal="center" vertical="center"/>
    </xf>
    <xf numFmtId="49" fontId="5" fillId="0" borderId="10" xfId="0" applyNumberFormat="1" applyFont="1" applyBorder="1" applyAlignment="1">
      <alignment horizontal="center" vertical="center" wrapText="1"/>
    </xf>
    <xf numFmtId="165" fontId="4" fillId="37" borderId="43" xfId="0" applyNumberFormat="1" applyFont="1" applyFill="1" applyBorder="1" applyAlignment="1">
      <alignment horizontal="center" vertical="center"/>
    </xf>
    <xf numFmtId="0" fontId="14" fillId="53" borderId="4" xfId="0" applyFont="1" applyFill="1" applyBorder="1" applyAlignment="1">
      <alignment horizontal="center" vertical="center" wrapText="1"/>
    </xf>
    <xf numFmtId="0" fontId="23" fillId="37" borderId="161" xfId="0" applyFont="1" applyFill="1" applyBorder="1" applyAlignment="1">
      <alignment horizontal="center" vertical="center"/>
    </xf>
    <xf numFmtId="0" fontId="23" fillId="37" borderId="162" xfId="0" applyFont="1" applyFill="1" applyBorder="1" applyAlignment="1">
      <alignment horizontal="center" vertical="center" wrapText="1"/>
    </xf>
    <xf numFmtId="0" fontId="23" fillId="37" borderId="162" xfId="0" applyFont="1" applyFill="1" applyBorder="1" applyAlignment="1">
      <alignment horizontal="center" vertical="center"/>
    </xf>
    <xf numFmtId="0" fontId="23" fillId="37" borderId="164" xfId="0" applyFont="1" applyFill="1" applyBorder="1" applyAlignment="1">
      <alignment horizontal="center" vertical="center"/>
    </xf>
    <xf numFmtId="165" fontId="23" fillId="37" borderId="162" xfId="0" applyNumberFormat="1" applyFont="1" applyFill="1" applyBorder="1" applyAlignment="1">
      <alignment horizontal="center" vertical="center"/>
    </xf>
    <xf numFmtId="14" fontId="9" fillId="0" borderId="22" xfId="0" applyNumberFormat="1" applyFont="1" applyBorder="1" applyAlignment="1">
      <alignment horizontal="center" vertical="center"/>
    </xf>
    <xf numFmtId="14" fontId="11" fillId="0" borderId="21" xfId="0" applyNumberFormat="1" applyFont="1" applyBorder="1" applyAlignment="1">
      <alignment horizontal="center" vertical="center"/>
    </xf>
    <xf numFmtId="0" fontId="9" fillId="0" borderId="179" xfId="0" applyFont="1" applyBorder="1" applyAlignment="1">
      <alignment horizontal="center" vertical="center" wrapText="1"/>
    </xf>
    <xf numFmtId="0" fontId="26" fillId="0" borderId="0" xfId="7" applyAlignment="1">
      <alignment vertical="center" wrapText="1"/>
    </xf>
    <xf numFmtId="0" fontId="40" fillId="20" borderId="0" xfId="0" applyFont="1" applyFill="1" applyAlignment="1" applyProtection="1">
      <alignment horizontal="left" vertical="center"/>
      <protection locked="0"/>
    </xf>
    <xf numFmtId="0" fontId="0" fillId="0" borderId="0" xfId="0" applyProtection="1">
      <protection locked="0"/>
    </xf>
    <xf numFmtId="0" fontId="29" fillId="20" borderId="40" xfId="0" applyFont="1" applyFill="1" applyBorder="1" applyAlignment="1" applyProtection="1">
      <alignment vertical="center"/>
      <protection locked="0"/>
    </xf>
    <xf numFmtId="0" fontId="29" fillId="20" borderId="70" xfId="0" applyFont="1" applyFill="1" applyBorder="1" applyAlignment="1" applyProtection="1">
      <alignment vertical="center"/>
      <protection locked="0"/>
    </xf>
    <xf numFmtId="0" fontId="4" fillId="0" borderId="0" xfId="0" applyFont="1" applyProtection="1">
      <protection locked="0"/>
    </xf>
    <xf numFmtId="0" fontId="4" fillId="0" borderId="0" xfId="0" applyFont="1" applyAlignment="1" applyProtection="1">
      <alignment vertical="center"/>
      <protection locked="0"/>
    </xf>
    <xf numFmtId="0" fontId="28" fillId="20" borderId="77" xfId="0" applyFont="1" applyFill="1" applyBorder="1" applyAlignment="1" applyProtection="1">
      <alignment vertical="center"/>
      <protection locked="0"/>
    </xf>
    <xf numFmtId="0" fontId="28" fillId="20" borderId="78" xfId="0" applyFont="1" applyFill="1" applyBorder="1" applyAlignment="1" applyProtection="1">
      <alignment vertical="center"/>
      <protection locked="0"/>
    </xf>
    <xf numFmtId="0" fontId="29" fillId="20" borderId="58" xfId="0" applyFont="1" applyFill="1" applyBorder="1" applyProtection="1">
      <protection locked="0"/>
    </xf>
    <xf numFmtId="0" fontId="28" fillId="20" borderId="69" xfId="0" applyFont="1" applyFill="1" applyBorder="1" applyAlignment="1" applyProtection="1">
      <alignment vertical="center"/>
      <protection locked="0"/>
    </xf>
    <xf numFmtId="0" fontId="28" fillId="20" borderId="129" xfId="0" applyFont="1" applyFill="1" applyBorder="1" applyAlignment="1" applyProtection="1">
      <alignment vertical="center"/>
      <protection locked="0"/>
    </xf>
    <xf numFmtId="0" fontId="29" fillId="20" borderId="60" xfId="0" applyFont="1" applyFill="1" applyBorder="1" applyProtection="1">
      <protection locked="0"/>
    </xf>
    <xf numFmtId="0" fontId="4" fillId="0" borderId="54" xfId="0" applyFont="1" applyBorder="1" applyAlignment="1" applyProtection="1">
      <alignment vertical="center"/>
      <protection locked="0"/>
    </xf>
    <xf numFmtId="0" fontId="4" fillId="0" borderId="54" xfId="0" applyFont="1" applyBorder="1" applyProtection="1">
      <protection locked="0"/>
    </xf>
    <xf numFmtId="0" fontId="4" fillId="0" borderId="53" xfId="0" applyFont="1" applyBorder="1" applyAlignment="1" applyProtection="1">
      <alignment vertical="center"/>
      <protection locked="0"/>
    </xf>
    <xf numFmtId="0" fontId="4" fillId="0" borderId="53" xfId="0" applyFont="1" applyBorder="1" applyProtection="1">
      <protection locked="0"/>
    </xf>
    <xf numFmtId="0" fontId="4" fillId="0" borderId="68" xfId="0" applyFont="1" applyBorder="1" applyProtection="1">
      <protection locked="0"/>
    </xf>
    <xf numFmtId="0" fontId="4" fillId="0" borderId="62" xfId="0" applyFont="1" applyBorder="1" applyProtection="1">
      <protection locked="0"/>
    </xf>
    <xf numFmtId="0" fontId="40" fillId="20" borderId="0" xfId="0" applyFont="1" applyFill="1" applyAlignment="1">
      <alignment horizontal="left" vertical="center"/>
    </xf>
    <xf numFmtId="0" fontId="4" fillId="0" borderId="55" xfId="0" applyFont="1" applyBorder="1" applyAlignment="1">
      <alignment horizontal="center" vertical="center"/>
    </xf>
    <xf numFmtId="0" fontId="4" fillId="0" borderId="60" xfId="0" applyFont="1" applyBorder="1" applyAlignment="1">
      <alignment horizontal="center" vertical="center"/>
    </xf>
    <xf numFmtId="0" fontId="4" fillId="0" borderId="54" xfId="0" applyFont="1" applyBorder="1" applyAlignment="1">
      <alignment horizontal="center" vertical="center"/>
    </xf>
    <xf numFmtId="0" fontId="4" fillId="0" borderId="61" xfId="0" applyFont="1" applyBorder="1" applyAlignment="1">
      <alignment horizontal="center" vertical="center"/>
    </xf>
    <xf numFmtId="0" fontId="34" fillId="32" borderId="71" xfId="0" applyFont="1" applyFill="1" applyBorder="1" applyAlignment="1">
      <alignment horizontal="center"/>
    </xf>
    <xf numFmtId="0" fontId="34" fillId="32" borderId="59" xfId="0" applyFont="1" applyFill="1" applyBorder="1" applyAlignment="1">
      <alignment horizontal="center" vertical="center"/>
    </xf>
    <xf numFmtId="0" fontId="15" fillId="0" borderId="5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5" fillId="0" borderId="5" xfId="0" applyFont="1" applyBorder="1" applyAlignment="1" applyProtection="1">
      <alignment horizontal="center" vertical="center" wrapText="1"/>
      <protection locked="0"/>
    </xf>
    <xf numFmtId="0" fontId="50" fillId="17" borderId="122" xfId="0" applyFont="1" applyFill="1" applyBorder="1" applyAlignment="1">
      <alignment horizontal="center" vertical="center" wrapText="1"/>
    </xf>
    <xf numFmtId="0" fontId="50" fillId="17" borderId="125" xfId="0" applyFont="1" applyFill="1" applyBorder="1" applyAlignment="1">
      <alignment horizontal="center" vertical="center" wrapText="1"/>
    </xf>
    <xf numFmtId="1" fontId="35" fillId="0" borderId="147" xfId="0" applyNumberFormat="1" applyFont="1" applyBorder="1" applyAlignment="1">
      <alignment horizontal="center" vertical="center"/>
    </xf>
    <xf numFmtId="0" fontId="63" fillId="15" borderId="52" xfId="0" applyFont="1" applyFill="1" applyBorder="1" applyAlignment="1">
      <alignment horizontal="center" vertical="center" wrapText="1"/>
    </xf>
    <xf numFmtId="0" fontId="9" fillId="0" borderId="68" xfId="0" applyFont="1" applyBorder="1" applyAlignment="1">
      <alignment horizontal="center" vertical="center"/>
    </xf>
    <xf numFmtId="49" fontId="5" fillId="11" borderId="15" xfId="0" applyNumberFormat="1" applyFont="1" applyFill="1" applyBorder="1" applyAlignment="1">
      <alignment horizontal="center" vertical="center" wrapText="1"/>
    </xf>
    <xf numFmtId="0" fontId="64" fillId="46" borderId="64" xfId="0" applyFont="1" applyFill="1" applyBorder="1" applyAlignment="1">
      <alignment horizontal="center" vertical="center"/>
    </xf>
    <xf numFmtId="0" fontId="64" fillId="46" borderId="65" xfId="0" applyFont="1" applyFill="1" applyBorder="1" applyAlignment="1">
      <alignment horizontal="center" vertical="center" wrapText="1"/>
    </xf>
    <xf numFmtId="165" fontId="64" fillId="47" borderId="65" xfId="0" applyNumberFormat="1" applyFont="1" applyFill="1" applyBorder="1" applyAlignment="1">
      <alignment horizontal="center" vertical="center"/>
    </xf>
    <xf numFmtId="165" fontId="64" fillId="48" borderId="65" xfId="0" applyNumberFormat="1" applyFont="1" applyFill="1" applyBorder="1" applyAlignment="1">
      <alignment horizontal="center" vertical="center"/>
    </xf>
    <xf numFmtId="165" fontId="64" fillId="37" borderId="65" xfId="0" applyNumberFormat="1" applyFont="1" applyFill="1" applyBorder="1" applyAlignment="1">
      <alignment horizontal="center" vertical="center"/>
    </xf>
    <xf numFmtId="166" fontId="64" fillId="37" borderId="66" xfId="0" applyNumberFormat="1" applyFont="1" applyFill="1" applyBorder="1" applyAlignment="1">
      <alignment horizontal="center" vertical="center"/>
    </xf>
    <xf numFmtId="0" fontId="12" fillId="11" borderId="67" xfId="0" applyFont="1" applyFill="1" applyBorder="1" applyAlignment="1">
      <alignment horizontal="center" vertical="center"/>
    </xf>
    <xf numFmtId="165" fontId="9" fillId="0" borderId="0" xfId="0" applyNumberFormat="1" applyFont="1" applyAlignment="1">
      <alignment horizontal="center" vertical="center"/>
    </xf>
    <xf numFmtId="165" fontId="9" fillId="0" borderId="61" xfId="0" applyNumberFormat="1" applyFont="1" applyBorder="1" applyAlignment="1">
      <alignment horizontal="center" vertical="center"/>
    </xf>
    <xf numFmtId="0" fontId="12" fillId="11" borderId="149" xfId="0" applyFont="1" applyFill="1" applyBorder="1" applyAlignment="1">
      <alignment horizontal="center" vertical="center"/>
    </xf>
    <xf numFmtId="0" fontId="14" fillId="11" borderId="173" xfId="0" applyFont="1" applyFill="1" applyBorder="1" applyAlignment="1">
      <alignment horizontal="center" vertical="center" wrapText="1"/>
    </xf>
    <xf numFmtId="0" fontId="14" fillId="11" borderId="174" xfId="0" applyFont="1" applyFill="1" applyBorder="1" applyAlignment="1">
      <alignment horizontal="center" vertical="center" wrapText="1"/>
    </xf>
    <xf numFmtId="165" fontId="9" fillId="0" borderId="153" xfId="0" applyNumberFormat="1" applyFont="1" applyBorder="1" applyAlignment="1">
      <alignment horizontal="center" vertical="center"/>
    </xf>
    <xf numFmtId="165" fontId="9" fillId="9" borderId="168" xfId="0" applyNumberFormat="1" applyFont="1" applyFill="1" applyBorder="1" applyAlignment="1" applyProtection="1">
      <alignment horizontal="center" vertical="center"/>
      <protection locked="0"/>
    </xf>
    <xf numFmtId="168" fontId="5" fillId="9" borderId="13" xfId="0" applyNumberFormat="1" applyFont="1" applyFill="1" applyBorder="1" applyAlignment="1" applyProtection="1">
      <alignment horizontal="center" vertical="center"/>
      <protection locked="0"/>
    </xf>
    <xf numFmtId="165" fontId="5" fillId="9" borderId="13" xfId="0" applyNumberFormat="1" applyFont="1" applyFill="1" applyBorder="1" applyAlignment="1" applyProtection="1">
      <alignment horizontal="center" vertical="center"/>
      <protection locked="0"/>
    </xf>
    <xf numFmtId="21" fontId="5" fillId="9" borderId="6" xfId="0" applyNumberFormat="1" applyFont="1" applyFill="1" applyBorder="1" applyAlignment="1" applyProtection="1">
      <alignment horizontal="center" vertical="center"/>
      <protection locked="0"/>
    </xf>
    <xf numFmtId="165" fontId="9" fillId="10" borderId="8" xfId="0" applyNumberFormat="1" applyFont="1" applyFill="1" applyBorder="1" applyAlignment="1" applyProtection="1">
      <alignment horizontal="center" vertical="center"/>
      <protection locked="0"/>
    </xf>
    <xf numFmtId="165" fontId="5" fillId="9" borderId="6" xfId="0" applyNumberFormat="1" applyFont="1" applyFill="1" applyBorder="1" applyAlignment="1" applyProtection="1">
      <alignment horizontal="center" vertical="center"/>
      <protection locked="0"/>
    </xf>
    <xf numFmtId="165" fontId="5" fillId="9" borderId="7" xfId="0" applyNumberFormat="1" applyFont="1" applyFill="1" applyBorder="1" applyAlignment="1" applyProtection="1">
      <alignment horizontal="center" vertical="center"/>
      <protection locked="0"/>
    </xf>
    <xf numFmtId="165" fontId="5" fillId="9" borderId="150" xfId="0" applyNumberFormat="1" applyFont="1" applyFill="1" applyBorder="1" applyAlignment="1" applyProtection="1">
      <alignment horizontal="center" vertical="center"/>
      <protection locked="0"/>
    </xf>
    <xf numFmtId="165" fontId="9" fillId="10" borderId="151" xfId="0" applyNumberFormat="1" applyFont="1" applyFill="1" applyBorder="1" applyAlignment="1" applyProtection="1">
      <alignment horizontal="center" vertical="center"/>
      <protection locked="0"/>
    </xf>
    <xf numFmtId="14" fontId="11" fillId="16" borderId="21" xfId="0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49" fontId="5" fillId="11" borderId="9" xfId="0" applyNumberFormat="1" applyFont="1" applyFill="1" applyBorder="1" applyAlignment="1">
      <alignment horizontal="center" vertical="center" wrapText="1"/>
    </xf>
    <xf numFmtId="49" fontId="5" fillId="11" borderId="10" xfId="0" applyNumberFormat="1" applyFont="1" applyFill="1" applyBorder="1" applyAlignment="1">
      <alignment horizontal="center" vertical="center" wrapText="1"/>
    </xf>
    <xf numFmtId="49" fontId="5" fillId="11" borderId="11" xfId="0" applyNumberFormat="1" applyFont="1" applyFill="1" applyBorder="1" applyAlignment="1">
      <alignment horizontal="center" vertical="center" wrapText="1"/>
    </xf>
    <xf numFmtId="45" fontId="0" fillId="0" borderId="0" xfId="0" applyNumberFormat="1" applyAlignment="1">
      <alignment horizontal="center" vertical="center"/>
    </xf>
    <xf numFmtId="0" fontId="5" fillId="11" borderId="12" xfId="0" applyFont="1" applyFill="1" applyBorder="1" applyAlignment="1">
      <alignment horizontal="center" vertical="center"/>
    </xf>
    <xf numFmtId="45" fontId="5" fillId="38" borderId="148" xfId="0" applyNumberFormat="1" applyFont="1" applyFill="1" applyBorder="1" applyAlignment="1" applyProtection="1">
      <alignment horizontal="center" vertical="center"/>
      <protection locked="0"/>
    </xf>
    <xf numFmtId="14" fontId="13" fillId="12" borderId="21" xfId="0" applyNumberFormat="1" applyFont="1" applyFill="1" applyBorder="1" applyAlignment="1">
      <alignment horizontal="center" vertical="center"/>
    </xf>
    <xf numFmtId="14" fontId="13" fillId="12" borderId="97" xfId="0" applyNumberFormat="1" applyFont="1" applyFill="1" applyBorder="1" applyAlignment="1">
      <alignment horizontal="center" vertical="center"/>
    </xf>
    <xf numFmtId="49" fontId="5" fillId="11" borderId="15" xfId="0" applyNumberFormat="1" applyFont="1" applyFill="1" applyBorder="1" applyAlignment="1">
      <alignment horizontal="center" vertical="center"/>
    </xf>
    <xf numFmtId="49" fontId="5" fillId="11" borderId="16" xfId="0" applyNumberFormat="1" applyFont="1" applyFill="1" applyBorder="1" applyAlignment="1">
      <alignment horizontal="center" vertical="center"/>
    </xf>
    <xf numFmtId="49" fontId="5" fillId="11" borderId="16" xfId="0" applyNumberFormat="1" applyFont="1" applyFill="1" applyBorder="1" applyAlignment="1">
      <alignment horizontal="center" vertical="center" wrapText="1"/>
    </xf>
    <xf numFmtId="49" fontId="5" fillId="11" borderId="17" xfId="0" applyNumberFormat="1" applyFont="1" applyFill="1" applyBorder="1" applyAlignment="1">
      <alignment horizontal="center" vertical="center"/>
    </xf>
    <xf numFmtId="0" fontId="14" fillId="13" borderId="18" xfId="0" applyFont="1" applyFill="1" applyBorder="1" applyAlignment="1">
      <alignment horizontal="center" vertical="center"/>
    </xf>
    <xf numFmtId="0" fontId="14" fillId="13" borderId="169" xfId="0" applyFont="1" applyFill="1" applyBorder="1" applyAlignment="1">
      <alignment horizontal="center" vertical="center" wrapText="1"/>
    </xf>
    <xf numFmtId="165" fontId="14" fillId="13" borderId="19" xfId="0" applyNumberFormat="1" applyFont="1" applyFill="1" applyBorder="1" applyAlignment="1">
      <alignment horizontal="center" vertical="center"/>
    </xf>
    <xf numFmtId="165" fontId="14" fillId="13" borderId="20" xfId="0" applyNumberFormat="1" applyFont="1" applyFill="1" applyBorder="1" applyAlignment="1">
      <alignment horizontal="center" vertical="center"/>
    </xf>
    <xf numFmtId="0" fontId="12" fillId="11" borderId="12" xfId="0" applyFont="1" applyFill="1" applyBorder="1" applyAlignment="1">
      <alignment horizontal="center" vertical="center"/>
    </xf>
    <xf numFmtId="165" fontId="5" fillId="9" borderId="165" xfId="0" applyNumberFormat="1" applyFont="1" applyFill="1" applyBorder="1" applyAlignment="1">
      <alignment horizontal="center" vertical="center"/>
    </xf>
    <xf numFmtId="165" fontId="4" fillId="12" borderId="6" xfId="0" applyNumberFormat="1" applyFont="1" applyFill="1" applyBorder="1" applyAlignment="1">
      <alignment horizontal="center" vertical="center"/>
    </xf>
    <xf numFmtId="165" fontId="4" fillId="9" borderId="6" xfId="0" applyNumberFormat="1" applyFont="1" applyFill="1" applyBorder="1" applyAlignment="1">
      <alignment horizontal="center" vertical="center"/>
    </xf>
    <xf numFmtId="165" fontId="5" fillId="14" borderId="8" xfId="0" applyNumberFormat="1" applyFont="1" applyFill="1" applyBorder="1" applyAlignment="1">
      <alignment horizontal="center" vertical="center"/>
    </xf>
    <xf numFmtId="0" fontId="13" fillId="12" borderId="97" xfId="0" applyFont="1" applyFill="1" applyBorder="1" applyAlignment="1">
      <alignment horizontal="center" vertical="center"/>
    </xf>
    <xf numFmtId="0" fontId="5" fillId="39" borderId="12" xfId="0" applyFont="1" applyFill="1" applyBorder="1" applyAlignment="1">
      <alignment horizontal="center" vertical="center"/>
    </xf>
    <xf numFmtId="0" fontId="5" fillId="39" borderId="19" xfId="0" applyFont="1" applyFill="1" applyBorder="1" applyAlignment="1">
      <alignment horizontal="center" vertical="center" wrapText="1"/>
    </xf>
    <xf numFmtId="165" fontId="5" fillId="39" borderId="19" xfId="0" applyNumberFormat="1" applyFont="1" applyFill="1" applyBorder="1" applyAlignment="1">
      <alignment horizontal="center" vertical="center"/>
    </xf>
    <xf numFmtId="165" fontId="4" fillId="10" borderId="6" xfId="0" applyNumberFormat="1" applyFont="1" applyFill="1" applyBorder="1" applyAlignment="1">
      <alignment horizontal="center" vertical="center"/>
    </xf>
    <xf numFmtId="165" fontId="4" fillId="11" borderId="6" xfId="0" applyNumberFormat="1" applyFont="1" applyFill="1" applyBorder="1" applyAlignment="1">
      <alignment horizontal="center" vertical="center"/>
    </xf>
    <xf numFmtId="165" fontId="4" fillId="10" borderId="8" xfId="0" applyNumberFormat="1" applyFont="1" applyFill="1" applyBorder="1" applyAlignment="1">
      <alignment horizontal="center" vertical="center"/>
    </xf>
    <xf numFmtId="165" fontId="5" fillId="10" borderId="25" xfId="0" applyNumberFormat="1" applyFont="1" applyFill="1" applyBorder="1" applyAlignment="1">
      <alignment horizontal="center" vertical="center"/>
    </xf>
    <xf numFmtId="165" fontId="5" fillId="10" borderId="26" xfId="0" applyNumberFormat="1" applyFont="1" applyFill="1" applyBorder="1" applyAlignment="1">
      <alignment horizontal="center" vertical="center"/>
    </xf>
    <xf numFmtId="49" fontId="5" fillId="0" borderId="28" xfId="0" applyNumberFormat="1" applyFont="1" applyBorder="1" applyAlignment="1">
      <alignment horizontal="center" vertical="center" wrapText="1"/>
    </xf>
    <xf numFmtId="49" fontId="5" fillId="0" borderId="29" xfId="0" applyNumberFormat="1" applyFont="1" applyBorder="1" applyAlignment="1">
      <alignment horizontal="center" vertical="center"/>
    </xf>
    <xf numFmtId="49" fontId="5" fillId="0" borderId="30" xfId="0" applyNumberFormat="1" applyFont="1" applyBorder="1" applyAlignment="1">
      <alignment horizontal="center" vertical="center"/>
    </xf>
    <xf numFmtId="49" fontId="5" fillId="0" borderId="31" xfId="0" applyNumberFormat="1" applyFont="1" applyBorder="1" applyAlignment="1">
      <alignment horizontal="center" vertical="center"/>
    </xf>
    <xf numFmtId="165" fontId="5" fillId="11" borderId="8" xfId="0" applyNumberFormat="1" applyFont="1" applyFill="1" applyBorder="1" applyAlignment="1">
      <alignment horizontal="center" vertical="center"/>
    </xf>
    <xf numFmtId="165" fontId="5" fillId="11" borderId="32" xfId="0" applyNumberFormat="1" applyFont="1" applyFill="1" applyBorder="1" applyAlignment="1">
      <alignment horizontal="center" vertical="center"/>
    </xf>
    <xf numFmtId="45" fontId="5" fillId="0" borderId="148" xfId="0" applyNumberFormat="1" applyFont="1" applyBorder="1" applyAlignment="1">
      <alignment horizontal="center" vertical="center"/>
    </xf>
    <xf numFmtId="45" fontId="4" fillId="0" borderId="148" xfId="0" applyNumberFormat="1" applyFont="1" applyBorder="1" applyAlignment="1" applyProtection="1">
      <alignment horizontal="center" vertical="center"/>
      <protection locked="0"/>
    </xf>
    <xf numFmtId="165" fontId="4" fillId="42" borderId="25" xfId="0" applyNumberFormat="1" applyFont="1" applyFill="1" applyBorder="1" applyAlignment="1">
      <alignment horizontal="center" vertical="center"/>
    </xf>
    <xf numFmtId="165" fontId="4" fillId="42" borderId="26" xfId="0" applyNumberFormat="1" applyFont="1" applyFill="1" applyBorder="1" applyAlignment="1">
      <alignment horizontal="center" vertical="center"/>
    </xf>
    <xf numFmtId="49" fontId="5" fillId="11" borderId="27" xfId="0" applyNumberFormat="1" applyFont="1" applyFill="1" applyBorder="1" applyAlignment="1">
      <alignment horizontal="center" vertical="center" wrapText="1"/>
    </xf>
    <xf numFmtId="49" fontId="4" fillId="41" borderId="28" xfId="0" applyNumberFormat="1" applyFont="1" applyFill="1" applyBorder="1" applyAlignment="1">
      <alignment horizontal="center" vertical="center" wrapText="1"/>
    </xf>
    <xf numFmtId="49" fontId="4" fillId="41" borderId="29" xfId="0" applyNumberFormat="1" applyFont="1" applyFill="1" applyBorder="1" applyAlignment="1">
      <alignment horizontal="center" vertical="center"/>
    </xf>
    <xf numFmtId="49" fontId="4" fillId="41" borderId="30" xfId="0" applyNumberFormat="1" applyFont="1" applyFill="1" applyBorder="1" applyAlignment="1">
      <alignment horizontal="center" vertical="center"/>
    </xf>
    <xf numFmtId="49" fontId="4" fillId="41" borderId="31" xfId="0" applyNumberFormat="1" applyFont="1" applyFill="1" applyBorder="1" applyAlignment="1">
      <alignment horizontal="center" vertical="center"/>
    </xf>
    <xf numFmtId="165" fontId="4" fillId="41" borderId="12" xfId="0" applyNumberFormat="1" applyFont="1" applyFill="1" applyBorder="1" applyAlignment="1">
      <alignment horizontal="center" vertical="center"/>
    </xf>
    <xf numFmtId="45" fontId="4" fillId="44" borderId="4" xfId="0" applyNumberFormat="1" applyFont="1" applyFill="1" applyBorder="1" applyAlignment="1">
      <alignment horizontal="center" vertical="center"/>
    </xf>
    <xf numFmtId="165" fontId="4" fillId="45" borderId="8" xfId="0" applyNumberFormat="1" applyFont="1" applyFill="1" applyBorder="1" applyAlignment="1">
      <alignment horizontal="center" vertical="center"/>
    </xf>
    <xf numFmtId="45" fontId="4" fillId="44" borderId="6" xfId="0" applyNumberFormat="1" applyFont="1" applyFill="1" applyBorder="1" applyAlignment="1">
      <alignment horizontal="center" vertical="center"/>
    </xf>
    <xf numFmtId="165" fontId="4" fillId="45" borderId="32" xfId="0" applyNumberFormat="1" applyFont="1" applyFill="1" applyBorder="1" applyAlignment="1">
      <alignment horizontal="center" vertical="center"/>
    </xf>
    <xf numFmtId="45" fontId="4" fillId="41" borderId="33" xfId="0" applyNumberFormat="1" applyFont="1" applyFill="1" applyBorder="1" applyAlignment="1">
      <alignment horizontal="center" vertical="center"/>
    </xf>
    <xf numFmtId="45" fontId="4" fillId="41" borderId="34" xfId="0" applyNumberFormat="1" applyFont="1" applyFill="1" applyBorder="1" applyAlignment="1">
      <alignment horizontal="center" vertical="center"/>
    </xf>
    <xf numFmtId="45" fontId="4" fillId="41" borderId="35" xfId="0" applyNumberFormat="1" applyFont="1" applyFill="1" applyBorder="1" applyAlignment="1">
      <alignment horizontal="center" vertical="center"/>
    </xf>
    <xf numFmtId="45" fontId="4" fillId="41" borderId="36" xfId="0" applyNumberFormat="1" applyFont="1" applyFill="1" applyBorder="1" applyAlignment="1">
      <alignment horizontal="center" vertical="center"/>
    </xf>
    <xf numFmtId="45" fontId="4" fillId="41" borderId="37" xfId="0" applyNumberFormat="1" applyFont="1" applyFill="1" applyBorder="1" applyAlignment="1">
      <alignment horizontal="center" vertical="center"/>
    </xf>
    <xf numFmtId="45" fontId="4" fillId="41" borderId="4" xfId="0" applyNumberFormat="1" applyFont="1" applyFill="1" applyBorder="1" applyAlignment="1">
      <alignment horizontal="center" vertical="center"/>
    </xf>
    <xf numFmtId="45" fontId="4" fillId="41" borderId="38" xfId="0" applyNumberFormat="1" applyFont="1" applyFill="1" applyBorder="1" applyAlignment="1">
      <alignment horizontal="center" vertical="center"/>
    </xf>
    <xf numFmtId="0" fontId="0" fillId="0" borderId="0" xfId="0" applyProtection="1">
      <protection hidden="1"/>
    </xf>
    <xf numFmtId="0" fontId="24" fillId="0" borderId="0" xfId="0" applyFont="1" applyAlignment="1">
      <alignment horizontal="center" vertical="center"/>
    </xf>
    <xf numFmtId="0" fontId="20" fillId="0" borderId="0" xfId="0" applyFont="1" applyAlignment="1">
      <alignment vertical="center" wrapText="1"/>
    </xf>
    <xf numFmtId="0" fontId="38" fillId="0" borderId="0" xfId="0" applyFont="1" applyAlignment="1">
      <alignment horizontal="center" vertical="center"/>
    </xf>
    <xf numFmtId="0" fontId="38" fillId="36" borderId="0" xfId="0" applyFont="1" applyFill="1" applyAlignment="1">
      <alignment horizontal="center" vertical="center"/>
    </xf>
    <xf numFmtId="21" fontId="38" fillId="0" borderId="0" xfId="0" applyNumberFormat="1" applyFont="1" applyAlignment="1">
      <alignment horizontal="center" vertical="center"/>
    </xf>
    <xf numFmtId="0" fontId="36" fillId="32" borderId="0" xfId="0" applyFont="1" applyFill="1" applyAlignment="1">
      <alignment horizontal="center" vertical="center"/>
    </xf>
    <xf numFmtId="0" fontId="18" fillId="0" borderId="55" xfId="0" applyFont="1" applyBorder="1" applyAlignment="1">
      <alignment horizontal="left" vertical="center"/>
    </xf>
    <xf numFmtId="0" fontId="38" fillId="0" borderId="63" xfId="0" applyFont="1" applyBorder="1" applyAlignment="1">
      <alignment horizontal="center" vertical="center"/>
    </xf>
    <xf numFmtId="0" fontId="17" fillId="0" borderId="63" xfId="0" applyFont="1" applyBorder="1" applyAlignment="1">
      <alignment horizontal="center" vertical="center"/>
    </xf>
    <xf numFmtId="0" fontId="36" fillId="0" borderId="63" xfId="0" applyFont="1" applyBorder="1" applyAlignment="1">
      <alignment horizontal="center" vertical="center"/>
    </xf>
    <xf numFmtId="0" fontId="38" fillId="0" borderId="60" xfId="0" applyFont="1" applyBorder="1" applyAlignment="1">
      <alignment horizontal="center" vertical="center"/>
    </xf>
    <xf numFmtId="0" fontId="18" fillId="0" borderId="54" xfId="0" applyFont="1" applyBorder="1" applyAlignment="1">
      <alignment horizontal="center" vertical="center"/>
    </xf>
    <xf numFmtId="0" fontId="0" fillId="11" borderId="61" xfId="0" applyFill="1" applyBorder="1" applyAlignment="1">
      <alignment horizontal="center" vertical="center"/>
    </xf>
    <xf numFmtId="0" fontId="17" fillId="0" borderId="54" xfId="0" applyFont="1" applyBorder="1" applyAlignment="1">
      <alignment horizontal="center" vertical="center"/>
    </xf>
    <xf numFmtId="0" fontId="36" fillId="32" borderId="0" xfId="0" applyFont="1" applyFill="1" applyAlignment="1">
      <alignment vertical="center"/>
    </xf>
    <xf numFmtId="0" fontId="36" fillId="0" borderId="0" xfId="0" applyFont="1" applyAlignment="1">
      <alignment vertical="center"/>
    </xf>
    <xf numFmtId="0" fontId="39" fillId="0" borderId="0" xfId="0" applyFont="1" applyAlignment="1">
      <alignment vertical="center"/>
    </xf>
    <xf numFmtId="0" fontId="36" fillId="0" borderId="61" xfId="0" applyFont="1" applyBorder="1" applyAlignment="1">
      <alignment horizontal="center" vertical="center"/>
    </xf>
    <xf numFmtId="0" fontId="17" fillId="0" borderId="53" xfId="0" applyFont="1" applyBorder="1" applyAlignment="1">
      <alignment horizontal="center" vertical="center"/>
    </xf>
    <xf numFmtId="0" fontId="36" fillId="0" borderId="68" xfId="0" applyFont="1" applyBorder="1" applyAlignment="1">
      <alignment horizontal="center" vertical="center"/>
    </xf>
    <xf numFmtId="0" fontId="36" fillId="0" borderId="62" xfId="0" applyFont="1" applyBorder="1" applyAlignment="1">
      <alignment horizontal="center" vertical="center"/>
    </xf>
    <xf numFmtId="0" fontId="18" fillId="0" borderId="55" xfId="0" applyFont="1" applyBorder="1" applyAlignment="1">
      <alignment horizontal="center" vertical="center"/>
    </xf>
    <xf numFmtId="21" fontId="36" fillId="0" borderId="0" xfId="0" applyNumberFormat="1" applyFont="1" applyAlignment="1">
      <alignment horizontal="center" vertical="center"/>
    </xf>
    <xf numFmtId="168" fontId="38" fillId="0" borderId="0" xfId="0" applyNumberFormat="1" applyFont="1" applyAlignment="1">
      <alignment horizontal="center" vertical="center"/>
    </xf>
    <xf numFmtId="0" fontId="39" fillId="0" borderId="0" xfId="0" applyFont="1" applyAlignment="1">
      <alignment horizontal="center" vertical="center"/>
    </xf>
    <xf numFmtId="0" fontId="36" fillId="0" borderId="68" xfId="0" applyFont="1" applyBorder="1" applyAlignment="1">
      <alignment horizontal="center" vertical="center" wrapText="1"/>
    </xf>
    <xf numFmtId="0" fontId="39" fillId="0" borderId="68" xfId="0" applyFont="1" applyBorder="1" applyAlignment="1">
      <alignment horizontal="center" vertical="center"/>
    </xf>
    <xf numFmtId="0" fontId="36" fillId="0" borderId="0" xfId="0" applyFont="1" applyAlignment="1">
      <alignment horizontal="center" vertical="center" wrapText="1"/>
    </xf>
    <xf numFmtId="0" fontId="36" fillId="23" borderId="0" xfId="0" applyFont="1" applyFill="1" applyAlignment="1">
      <alignment vertical="center"/>
    </xf>
    <xf numFmtId="0" fontId="36" fillId="30" borderId="0" xfId="0" applyFont="1" applyFill="1" applyAlignment="1" applyProtection="1">
      <alignment vertical="center"/>
      <protection locked="0"/>
    </xf>
    <xf numFmtId="0" fontId="17" fillId="0" borderId="61" xfId="0" applyFont="1" applyBorder="1" applyAlignment="1">
      <alignment horizontal="center" vertical="center"/>
    </xf>
    <xf numFmtId="0" fontId="36" fillId="0" borderId="54" xfId="0" applyFont="1" applyBorder="1" applyAlignment="1">
      <alignment horizontal="center" vertical="center"/>
    </xf>
    <xf numFmtId="0" fontId="0" fillId="0" borderId="68" xfId="0" applyBorder="1" applyAlignment="1">
      <alignment horizontal="center" vertical="center"/>
    </xf>
    <xf numFmtId="0" fontId="17" fillId="0" borderId="68" xfId="0" applyFont="1" applyBorder="1" applyAlignment="1">
      <alignment horizontal="center" vertical="center"/>
    </xf>
    <xf numFmtId="0" fontId="17" fillId="0" borderId="62" xfId="0" applyFont="1" applyBorder="1" applyAlignment="1">
      <alignment horizontal="center" vertical="center"/>
    </xf>
    <xf numFmtId="0" fontId="38" fillId="0" borderId="61" xfId="0" applyFont="1" applyBorder="1" applyAlignment="1">
      <alignment horizontal="center" vertical="center"/>
    </xf>
    <xf numFmtId="0" fontId="0" fillId="0" borderId="68" xfId="0" applyBorder="1" applyAlignment="1">
      <alignment vertical="center"/>
    </xf>
    <xf numFmtId="0" fontId="36" fillId="30" borderId="0" xfId="0" applyFont="1" applyFill="1" applyAlignment="1" applyProtection="1">
      <alignment horizontal="center" vertical="center"/>
      <protection locked="0"/>
    </xf>
    <xf numFmtId="0" fontId="66" fillId="36" borderId="0" xfId="0" applyFont="1" applyFill="1" applyAlignment="1" applyProtection="1">
      <alignment horizontal="center" vertical="center"/>
      <protection locked="0"/>
    </xf>
    <xf numFmtId="165" fontId="5" fillId="9" borderId="12" xfId="0" applyNumberFormat="1" applyFont="1" applyFill="1" applyBorder="1" applyAlignment="1" applyProtection="1">
      <alignment horizontal="center" vertical="center"/>
      <protection locked="0"/>
    </xf>
    <xf numFmtId="0" fontId="51" fillId="17" borderId="52" xfId="0" applyFont="1" applyFill="1" applyBorder="1" applyAlignment="1">
      <alignment vertical="center" wrapText="1"/>
    </xf>
    <xf numFmtId="0" fontId="47" fillId="17" borderId="52" xfId="0" applyFont="1" applyFill="1" applyBorder="1" applyAlignment="1">
      <alignment vertical="center" wrapText="1"/>
    </xf>
    <xf numFmtId="0" fontId="47" fillId="17" borderId="52" xfId="0" applyFont="1" applyFill="1" applyBorder="1" applyAlignment="1">
      <alignment horizontal="center" vertical="center" wrapText="1"/>
    </xf>
    <xf numFmtId="21" fontId="67" fillId="0" borderId="52" xfId="0" applyNumberFormat="1" applyFont="1" applyBorder="1" applyAlignment="1" applyProtection="1">
      <alignment horizontal="center" vertical="center"/>
      <protection locked="0"/>
    </xf>
    <xf numFmtId="0" fontId="68" fillId="35" borderId="52" xfId="0" applyFont="1" applyFill="1" applyBorder="1" applyAlignment="1" applyProtection="1">
      <alignment horizontal="center" vertical="center" wrapText="1"/>
      <protection locked="0"/>
    </xf>
    <xf numFmtId="165" fontId="5" fillId="0" borderId="12" xfId="0" applyNumberFormat="1" applyFont="1" applyBorder="1" applyAlignment="1">
      <alignment horizontal="center" vertical="center"/>
    </xf>
    <xf numFmtId="45" fontId="5" fillId="12" borderId="4" xfId="0" applyNumberFormat="1" applyFont="1" applyFill="1" applyBorder="1" applyAlignment="1">
      <alignment horizontal="center" vertical="center"/>
    </xf>
    <xf numFmtId="45" fontId="5" fillId="12" borderId="6" xfId="0" applyNumberFormat="1" applyFont="1" applyFill="1" applyBorder="1" applyAlignment="1">
      <alignment horizontal="center" vertical="center"/>
    </xf>
    <xf numFmtId="49" fontId="14" fillId="0" borderId="15" xfId="0" applyNumberFormat="1" applyFont="1" applyBorder="1" applyAlignment="1">
      <alignment horizontal="center" vertical="center" wrapText="1"/>
    </xf>
    <xf numFmtId="165" fontId="14" fillId="0" borderId="16" xfId="0" applyNumberFormat="1" applyFont="1" applyBorder="1" applyAlignment="1">
      <alignment horizontal="center" vertical="center" wrapText="1"/>
    </xf>
    <xf numFmtId="165" fontId="14" fillId="0" borderId="17" xfId="0" applyNumberFormat="1" applyFont="1" applyBorder="1" applyAlignment="1">
      <alignment horizontal="center" vertical="center" wrapText="1"/>
    </xf>
    <xf numFmtId="14" fontId="47" fillId="35" borderId="0" xfId="0" applyNumberFormat="1" applyFont="1" applyFill="1" applyAlignment="1">
      <alignment horizontal="center" vertical="center" wrapText="1"/>
    </xf>
    <xf numFmtId="14" fontId="51" fillId="35" borderId="52" xfId="0" applyNumberFormat="1" applyFont="1" applyFill="1" applyBorder="1" applyAlignment="1">
      <alignment horizontal="center" vertical="center" wrapText="1"/>
    </xf>
    <xf numFmtId="14" fontId="47" fillId="0" borderId="0" xfId="0" applyNumberFormat="1" applyFont="1" applyAlignment="1">
      <alignment horizontal="center" vertical="center" wrapText="1"/>
    </xf>
    <xf numFmtId="8" fontId="5" fillId="11" borderId="42" xfId="0" applyNumberFormat="1" applyFont="1" applyFill="1" applyBorder="1" applyAlignment="1">
      <alignment horizontal="center" vertical="center"/>
    </xf>
    <xf numFmtId="8" fontId="5" fillId="11" borderId="43" xfId="0" applyNumberFormat="1" applyFont="1" applyFill="1" applyBorder="1" applyAlignment="1">
      <alignment horizontal="center" vertical="center" wrapText="1"/>
    </xf>
    <xf numFmtId="8" fontId="5" fillId="11" borderId="43" xfId="0" applyNumberFormat="1" applyFont="1" applyFill="1" applyBorder="1" applyAlignment="1">
      <alignment horizontal="center" vertical="center"/>
    </xf>
    <xf numFmtId="8" fontId="5" fillId="54" borderId="155" xfId="0" applyNumberFormat="1" applyFont="1" applyFill="1" applyBorder="1" applyAlignment="1">
      <alignment horizontal="center" vertical="center" wrapText="1"/>
    </xf>
    <xf numFmtId="8" fontId="5" fillId="39" borderId="154" xfId="0" applyNumberFormat="1" applyFont="1" applyFill="1" applyBorder="1" applyAlignment="1">
      <alignment horizontal="center" vertical="center" wrapText="1"/>
    </xf>
    <xf numFmtId="8" fontId="5" fillId="39" borderId="158" xfId="0" applyNumberFormat="1" applyFont="1" applyFill="1" applyBorder="1" applyAlignment="1">
      <alignment horizontal="center" vertical="center" wrapText="1"/>
    </xf>
    <xf numFmtId="8" fontId="14" fillId="19" borderId="6" xfId="0" applyNumberFormat="1" applyFont="1" applyFill="1" applyBorder="1" applyAlignment="1">
      <alignment horizontal="center" vertical="center"/>
    </xf>
    <xf numFmtId="49" fontId="4" fillId="54" borderId="98" xfId="0" applyNumberFormat="1" applyFont="1" applyFill="1" applyBorder="1" applyAlignment="1">
      <alignment horizontal="center" vertical="center"/>
    </xf>
    <xf numFmtId="49" fontId="4" fillId="54" borderId="98" xfId="0" applyNumberFormat="1" applyFont="1" applyFill="1" applyBorder="1" applyAlignment="1">
      <alignment horizontal="center" vertical="center" wrapText="1"/>
    </xf>
    <xf numFmtId="49" fontId="4" fillId="54" borderId="99" xfId="0" applyNumberFormat="1" applyFont="1" applyFill="1" applyBorder="1" applyAlignment="1">
      <alignment horizontal="center" vertical="center" wrapText="1"/>
    </xf>
    <xf numFmtId="49" fontId="4" fillId="54" borderId="160" xfId="0" applyNumberFormat="1" applyFont="1" applyFill="1" applyBorder="1" applyAlignment="1">
      <alignment horizontal="center" vertical="center"/>
    </xf>
    <xf numFmtId="49" fontId="4" fillId="54" borderId="146" xfId="0" applyNumberFormat="1" applyFont="1" applyFill="1" applyBorder="1" applyAlignment="1">
      <alignment horizontal="center" vertical="center"/>
    </xf>
    <xf numFmtId="49" fontId="23" fillId="37" borderId="74" xfId="0" applyNumberFormat="1" applyFont="1" applyFill="1" applyBorder="1" applyAlignment="1">
      <alignment vertical="center"/>
    </xf>
    <xf numFmtId="0" fontId="23" fillId="46" borderId="75" xfId="0" applyFont="1" applyFill="1" applyBorder="1" applyAlignment="1">
      <alignment horizontal="center" vertical="center" wrapText="1"/>
    </xf>
    <xf numFmtId="49" fontId="4" fillId="37" borderId="75" xfId="0" applyNumberFormat="1" applyFont="1" applyFill="1" applyBorder="1" applyAlignment="1">
      <alignment horizontal="center" vertical="center" wrapText="1"/>
    </xf>
    <xf numFmtId="49" fontId="4" fillId="37" borderId="76" xfId="0" applyNumberFormat="1" applyFont="1" applyFill="1" applyBorder="1" applyAlignment="1">
      <alignment horizontal="center" vertical="center" wrapText="1"/>
    </xf>
    <xf numFmtId="21" fontId="23" fillId="46" borderId="75" xfId="0" applyNumberFormat="1" applyFont="1" applyFill="1" applyBorder="1" applyAlignment="1">
      <alignment horizontal="center" vertical="center" wrapText="1"/>
    </xf>
    <xf numFmtId="49" fontId="4" fillId="0" borderId="75" xfId="0" applyNumberFormat="1" applyFont="1" applyBorder="1" applyAlignment="1">
      <alignment horizontal="center" vertical="center"/>
    </xf>
    <xf numFmtId="165" fontId="23" fillId="0" borderId="98" xfId="0" applyNumberFormat="1" applyFont="1" applyBorder="1" applyAlignment="1">
      <alignment horizontal="center" vertical="center"/>
    </xf>
    <xf numFmtId="0" fontId="23" fillId="19" borderId="6" xfId="0" applyFont="1" applyFill="1" applyBorder="1" applyAlignment="1">
      <alignment horizontal="center" vertical="center"/>
    </xf>
    <xf numFmtId="0" fontId="23" fillId="54" borderId="79" xfId="0" applyFont="1" applyFill="1" applyBorder="1" applyAlignment="1">
      <alignment horizontal="center" vertical="center"/>
    </xf>
    <xf numFmtId="165" fontId="4" fillId="0" borderId="32" xfId="0" applyNumberFormat="1" applyFont="1" applyBorder="1" applyAlignment="1">
      <alignment horizontal="center" vertical="center"/>
    </xf>
    <xf numFmtId="0" fontId="69" fillId="0" borderId="157" xfId="0" applyFont="1" applyBorder="1" applyAlignment="1">
      <alignment horizontal="center" vertical="center"/>
    </xf>
    <xf numFmtId="0" fontId="4" fillId="34" borderId="6" xfId="0" applyFont="1" applyFill="1" applyBorder="1" applyAlignment="1">
      <alignment horizontal="center" vertical="center"/>
    </xf>
    <xf numFmtId="0" fontId="5" fillId="54" borderId="156" xfId="0" applyFont="1" applyFill="1" applyBorder="1" applyAlignment="1">
      <alignment horizontal="center" vertical="center" wrapText="1"/>
    </xf>
    <xf numFmtId="0" fontId="5" fillId="39" borderId="158" xfId="0" applyFont="1" applyFill="1" applyBorder="1" applyAlignment="1">
      <alignment horizontal="center" vertical="center" wrapText="1"/>
    </xf>
    <xf numFmtId="166" fontId="5" fillId="11" borderId="43" xfId="0" applyNumberFormat="1" applyFont="1" applyFill="1" applyBorder="1" applyAlignment="1">
      <alignment horizontal="center" vertical="center" wrapText="1"/>
    </xf>
    <xf numFmtId="166" fontId="5" fillId="11" borderId="96" xfId="0" applyNumberFormat="1" applyFont="1" applyFill="1" applyBorder="1" applyAlignment="1">
      <alignment horizontal="center" vertical="center"/>
    </xf>
    <xf numFmtId="166" fontId="5" fillId="11" borderId="155" xfId="0" applyNumberFormat="1" applyFont="1" applyFill="1" applyBorder="1" applyAlignment="1">
      <alignment horizontal="center" vertical="center"/>
    </xf>
    <xf numFmtId="166" fontId="5" fillId="39" borderId="159" xfId="0" applyNumberFormat="1" applyFont="1" applyFill="1" applyBorder="1" applyAlignment="1">
      <alignment horizontal="center" vertical="center"/>
    </xf>
    <xf numFmtId="166" fontId="5" fillId="10" borderId="160" xfId="0" applyNumberFormat="1" applyFont="1" applyFill="1" applyBorder="1" applyAlignment="1">
      <alignment horizontal="center" vertical="center"/>
    </xf>
    <xf numFmtId="166" fontId="5" fillId="12" borderId="3" xfId="0" applyNumberFormat="1" applyFont="1" applyFill="1" applyBorder="1" applyAlignment="1">
      <alignment horizontal="center" vertical="center"/>
    </xf>
    <xf numFmtId="166" fontId="5" fillId="12" borderId="0" xfId="0" applyNumberFormat="1" applyFont="1" applyFill="1" applyAlignment="1">
      <alignment horizontal="center" vertical="center"/>
    </xf>
    <xf numFmtId="166" fontId="5" fillId="12" borderId="4" xfId="0" applyNumberFormat="1" applyFont="1" applyFill="1" applyBorder="1" applyAlignment="1">
      <alignment horizontal="center" vertical="center"/>
    </xf>
    <xf numFmtId="166" fontId="5" fillId="12" borderId="40" xfId="0" applyNumberFormat="1" applyFont="1" applyFill="1" applyBorder="1" applyAlignment="1">
      <alignment horizontal="center" vertical="center"/>
    </xf>
    <xf numFmtId="0" fontId="5" fillId="11" borderId="17" xfId="0" applyFont="1" applyFill="1" applyBorder="1" applyAlignment="1">
      <alignment vertical="center" wrapText="1"/>
    </xf>
    <xf numFmtId="0" fontId="5" fillId="11" borderId="156" xfId="0" applyFont="1" applyFill="1" applyBorder="1" applyAlignment="1">
      <alignment horizontal="center" vertical="center" wrapText="1"/>
    </xf>
    <xf numFmtId="0" fontId="5" fillId="12" borderId="8" xfId="0" applyFont="1" applyFill="1" applyBorder="1" applyAlignment="1">
      <alignment horizontal="center" vertical="center"/>
    </xf>
    <xf numFmtId="8" fontId="5" fillId="0" borderId="0" xfId="0" applyNumberFormat="1" applyFont="1" applyAlignment="1">
      <alignment horizontal="center" vertical="center"/>
    </xf>
    <xf numFmtId="0" fontId="4" fillId="0" borderId="52" xfId="0" applyFont="1" applyBorder="1" applyAlignment="1" applyProtection="1">
      <alignment vertical="center"/>
      <protection locked="0"/>
    </xf>
    <xf numFmtId="0" fontId="0" fillId="0" borderId="52" xfId="0" applyBorder="1"/>
    <xf numFmtId="0" fontId="4" fillId="0" borderId="52" xfId="0" applyFont="1" applyBorder="1" applyProtection="1">
      <protection locked="0"/>
    </xf>
    <xf numFmtId="0" fontId="4" fillId="0" borderId="189" xfId="0" applyFont="1" applyBorder="1" applyAlignment="1" applyProtection="1">
      <alignment vertical="center"/>
      <protection locked="0"/>
    </xf>
    <xf numFmtId="0" fontId="4" fillId="0" borderId="190" xfId="0" applyFont="1" applyBorder="1" applyAlignment="1" applyProtection="1">
      <alignment vertical="center"/>
      <protection locked="0"/>
    </xf>
    <xf numFmtId="0" fontId="4" fillId="0" borderId="81" xfId="0" applyFont="1" applyBorder="1" applyProtection="1">
      <protection locked="0"/>
    </xf>
    <xf numFmtId="0" fontId="4" fillId="0" borderId="191" xfId="0" applyFont="1" applyBorder="1" applyAlignment="1" applyProtection="1">
      <alignment vertical="center"/>
      <protection locked="0"/>
    </xf>
    <xf numFmtId="0" fontId="4" fillId="0" borderId="102" xfId="0" applyFont="1" applyBorder="1" applyAlignment="1" applyProtection="1">
      <alignment vertical="center"/>
      <protection locked="0"/>
    </xf>
    <xf numFmtId="0" fontId="4" fillId="0" borderId="82" xfId="0" applyFont="1" applyBorder="1"/>
    <xf numFmtId="0" fontId="4" fillId="0" borderId="152" xfId="0" applyFont="1" applyBorder="1" applyProtection="1">
      <protection locked="0"/>
    </xf>
    <xf numFmtId="169" fontId="4" fillId="0" borderId="61" xfId="0" applyNumberFormat="1" applyFont="1" applyBorder="1" applyAlignment="1" applyProtection="1">
      <alignment horizontal="center" vertical="center"/>
      <protection locked="0"/>
    </xf>
    <xf numFmtId="20" fontId="0" fillId="0" borderId="0" xfId="0" applyNumberFormat="1"/>
    <xf numFmtId="21" fontId="0" fillId="0" borderId="0" xfId="0" applyNumberFormat="1"/>
    <xf numFmtId="14" fontId="9" fillId="0" borderId="194" xfId="0" applyNumberFormat="1" applyFont="1" applyBorder="1" applyAlignment="1">
      <alignment horizontal="center" vertical="center"/>
    </xf>
    <xf numFmtId="0" fontId="9" fillId="0" borderId="194" xfId="0" applyFont="1" applyBorder="1" applyAlignment="1">
      <alignment horizontal="center" vertical="center"/>
    </xf>
    <xf numFmtId="169" fontId="9" fillId="0" borderId="195" xfId="0" applyNumberFormat="1" applyFont="1" applyBorder="1" applyAlignment="1">
      <alignment horizontal="center" vertical="center"/>
    </xf>
    <xf numFmtId="169" fontId="9" fillId="0" borderId="196" xfId="0" applyNumberFormat="1" applyFont="1" applyBorder="1" applyAlignment="1">
      <alignment horizontal="center" vertical="center"/>
    </xf>
    <xf numFmtId="169" fontId="9" fillId="0" borderId="191" xfId="0" applyNumberFormat="1" applyFont="1" applyBorder="1" applyAlignment="1">
      <alignment horizontal="center" vertical="center"/>
    </xf>
    <xf numFmtId="0" fontId="70" fillId="0" borderId="52" xfId="0" applyFont="1" applyBorder="1" applyAlignment="1">
      <alignment horizontal="center"/>
    </xf>
    <xf numFmtId="14" fontId="70" fillId="0" borderId="52" xfId="0" applyNumberFormat="1" applyFont="1" applyBorder="1" applyAlignment="1">
      <alignment vertical="center"/>
    </xf>
    <xf numFmtId="1" fontId="71" fillId="0" borderId="52" xfId="0" applyNumberFormat="1" applyFont="1" applyBorder="1" applyAlignment="1">
      <alignment horizontal="center" vertical="center"/>
    </xf>
    <xf numFmtId="0" fontId="70" fillId="0" borderId="52" xfId="0" applyFont="1" applyBorder="1" applyAlignment="1">
      <alignment horizontal="center" vertical="center" wrapText="1"/>
    </xf>
    <xf numFmtId="0" fontId="72" fillId="0" borderId="52" xfId="0" applyFont="1" applyBorder="1" applyAlignment="1">
      <alignment horizontal="center" vertical="center"/>
    </xf>
    <xf numFmtId="1" fontId="73" fillId="17" borderId="52" xfId="0" applyNumberFormat="1" applyFont="1" applyFill="1" applyBorder="1" applyAlignment="1">
      <alignment horizontal="center" vertical="center" wrapText="1"/>
    </xf>
    <xf numFmtId="14" fontId="15" fillId="0" borderId="0" xfId="0" applyNumberFormat="1" applyFont="1" applyAlignment="1">
      <alignment horizontal="left" vertical="center"/>
    </xf>
    <xf numFmtId="169" fontId="0" fillId="0" borderId="52" xfId="0" applyNumberFormat="1" applyBorder="1" applyAlignment="1">
      <alignment horizontal="center" vertical="center"/>
    </xf>
    <xf numFmtId="169" fontId="4" fillId="0" borderId="81" xfId="0" applyNumberFormat="1" applyFont="1" applyBorder="1" applyAlignment="1">
      <alignment horizontal="center" vertical="center"/>
    </xf>
    <xf numFmtId="169" fontId="4" fillId="0" borderId="82" xfId="0" applyNumberFormat="1" applyFont="1" applyBorder="1" applyAlignment="1" applyProtection="1">
      <alignment horizontal="center" vertical="center"/>
      <protection locked="0"/>
    </xf>
    <xf numFmtId="169" fontId="4" fillId="0" borderId="80" xfId="0" applyNumberFormat="1" applyFont="1" applyBorder="1" applyAlignment="1" applyProtection="1">
      <alignment horizontal="center" vertical="center"/>
      <protection locked="0"/>
    </xf>
    <xf numFmtId="169" fontId="4" fillId="0" borderId="62" xfId="0" applyNumberFormat="1" applyFont="1" applyBorder="1" applyAlignment="1" applyProtection="1">
      <alignment horizontal="center" vertical="center"/>
      <protection locked="0"/>
    </xf>
    <xf numFmtId="0" fontId="72" fillId="0" borderId="52" xfId="0" applyFont="1" applyBorder="1" applyAlignment="1">
      <alignment horizontal="center"/>
    </xf>
    <xf numFmtId="0" fontId="70" fillId="30" borderId="52" xfId="0" applyFont="1" applyFill="1" applyBorder="1" applyAlignment="1">
      <alignment horizontal="center" vertical="center" wrapText="1"/>
    </xf>
    <xf numFmtId="14" fontId="70" fillId="30" borderId="52" xfId="0" applyNumberFormat="1" applyFont="1" applyFill="1" applyBorder="1" applyAlignment="1">
      <alignment vertical="center"/>
    </xf>
    <xf numFmtId="0" fontId="47" fillId="0" borderId="52" xfId="0" applyFont="1" applyBorder="1" applyAlignment="1">
      <alignment horizontal="center" vertical="center" wrapText="1"/>
    </xf>
    <xf numFmtId="0" fontId="72" fillId="25" borderId="52" xfId="0" applyFont="1" applyFill="1" applyBorder="1" applyAlignment="1">
      <alignment horizontal="center"/>
    </xf>
    <xf numFmtId="0" fontId="70" fillId="25" borderId="52" xfId="0" applyFont="1" applyFill="1" applyBorder="1" applyAlignment="1">
      <alignment horizontal="center"/>
    </xf>
    <xf numFmtId="0" fontId="51" fillId="25" borderId="52" xfId="0" applyFont="1" applyFill="1" applyBorder="1" applyAlignment="1">
      <alignment vertical="center" wrapText="1"/>
    </xf>
    <xf numFmtId="0" fontId="47" fillId="25" borderId="52" xfId="0" applyFont="1" applyFill="1" applyBorder="1" applyAlignment="1">
      <alignment vertical="center" wrapText="1"/>
    </xf>
    <xf numFmtId="0" fontId="47" fillId="25" borderId="52" xfId="0" applyFont="1" applyFill="1" applyBorder="1" applyAlignment="1">
      <alignment horizontal="center" vertical="center" wrapText="1"/>
    </xf>
    <xf numFmtId="14" fontId="70" fillId="25" borderId="52" xfId="0" applyNumberFormat="1" applyFont="1" applyFill="1" applyBorder="1" applyAlignment="1">
      <alignment vertical="center"/>
    </xf>
    <xf numFmtId="1" fontId="71" fillId="25" borderId="52" xfId="0" applyNumberFormat="1" applyFont="1" applyFill="1" applyBorder="1" applyAlignment="1">
      <alignment horizontal="center" vertical="center"/>
    </xf>
    <xf numFmtId="0" fontId="70" fillId="25" borderId="52" xfId="0" applyFont="1" applyFill="1" applyBorder="1" applyAlignment="1">
      <alignment horizontal="center" vertical="center" wrapText="1"/>
    </xf>
    <xf numFmtId="0" fontId="72" fillId="25" borderId="52" xfId="0" applyFont="1" applyFill="1" applyBorder="1" applyAlignment="1">
      <alignment horizontal="center" vertical="center"/>
    </xf>
    <xf numFmtId="1" fontId="73" fillId="25" borderId="52" xfId="0" applyNumberFormat="1" applyFont="1" applyFill="1" applyBorder="1" applyAlignment="1">
      <alignment horizontal="center" vertical="center" wrapText="1"/>
    </xf>
    <xf numFmtId="14" fontId="42" fillId="0" borderId="52" xfId="0" applyNumberFormat="1" applyFont="1" applyBorder="1"/>
    <xf numFmtId="14" fontId="70" fillId="0" borderId="0" xfId="0" applyNumberFormat="1" applyFont="1" applyAlignment="1">
      <alignment vertical="center"/>
    </xf>
    <xf numFmtId="0" fontId="70" fillId="0" borderId="0" xfId="0" applyFont="1" applyAlignment="1">
      <alignment horizontal="center" vertical="center" wrapText="1"/>
    </xf>
    <xf numFmtId="0" fontId="8" fillId="55" borderId="4" xfId="0" applyFont="1" applyFill="1" applyBorder="1" applyAlignment="1">
      <alignment horizontal="center" vertical="center" wrapText="1"/>
    </xf>
    <xf numFmtId="0" fontId="56" fillId="0" borderId="52" xfId="0" applyFont="1" applyBorder="1" applyAlignment="1">
      <alignment horizontal="center"/>
    </xf>
    <xf numFmtId="0" fontId="74" fillId="0" borderId="52" xfId="0" applyFont="1" applyBorder="1" applyAlignment="1">
      <alignment horizontal="center"/>
    </xf>
    <xf numFmtId="165" fontId="5" fillId="10" borderId="8" xfId="0" applyNumberFormat="1" applyFont="1" applyFill="1" applyBorder="1" applyAlignment="1">
      <alignment horizontal="center" vertical="center"/>
    </xf>
    <xf numFmtId="0" fontId="15" fillId="27" borderId="0" xfId="0" applyFont="1" applyFill="1" applyAlignment="1">
      <alignment horizontal="left"/>
    </xf>
    <xf numFmtId="0" fontId="0" fillId="30" borderId="71" xfId="0" applyFill="1" applyBorder="1" applyAlignment="1">
      <alignment horizontal="center"/>
    </xf>
    <xf numFmtId="0" fontId="0" fillId="30" borderId="56" xfId="0" applyFill="1" applyBorder="1" applyAlignment="1">
      <alignment horizontal="center"/>
    </xf>
    <xf numFmtId="0" fontId="0" fillId="30" borderId="59" xfId="0" applyFill="1" applyBorder="1" applyAlignment="1">
      <alignment horizontal="center"/>
    </xf>
    <xf numFmtId="0" fontId="25" fillId="26" borderId="52" xfId="10" applyFill="1" applyBorder="1" applyAlignment="1">
      <alignment horizontal="left"/>
    </xf>
    <xf numFmtId="14" fontId="25" fillId="0" borderId="0" xfId="10" applyNumberFormat="1" applyAlignment="1">
      <alignment horizontal="center"/>
    </xf>
    <xf numFmtId="0" fontId="25" fillId="33" borderId="0" xfId="10" applyFill="1" applyAlignment="1">
      <alignment horizontal="left"/>
    </xf>
    <xf numFmtId="0" fontId="20" fillId="0" borderId="0" xfId="0" applyFont="1" applyAlignment="1">
      <alignment horizontal="left" vertical="center"/>
    </xf>
    <xf numFmtId="0" fontId="58" fillId="0" borderId="0" xfId="0" applyFont="1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20" fillId="0" borderId="0" xfId="0" applyFont="1" applyAlignment="1">
      <alignment horizontal="center" vertical="center" wrapText="1"/>
    </xf>
    <xf numFmtId="0" fontId="20" fillId="0" borderId="0" xfId="0" applyFont="1" applyAlignment="1">
      <alignment horizontal="left" vertical="center" wrapText="1"/>
    </xf>
    <xf numFmtId="0" fontId="0" fillId="0" borderId="0" xfId="0" applyAlignment="1">
      <alignment horizontal="left"/>
    </xf>
    <xf numFmtId="0" fontId="28" fillId="20" borderId="89" xfId="0" applyFont="1" applyFill="1" applyBorder="1" applyAlignment="1" applyProtection="1">
      <alignment vertical="center"/>
      <protection locked="0"/>
    </xf>
    <xf numFmtId="0" fontId="28" fillId="20" borderId="90" xfId="0" applyFont="1" applyFill="1" applyBorder="1" applyAlignment="1" applyProtection="1">
      <alignment vertical="center"/>
      <protection locked="0"/>
    </xf>
    <xf numFmtId="0" fontId="41" fillId="20" borderId="91" xfId="0" applyFont="1" applyFill="1" applyBorder="1" applyAlignment="1">
      <alignment vertical="center"/>
    </xf>
    <xf numFmtId="0" fontId="41" fillId="20" borderId="92" xfId="0" applyFont="1" applyFill="1" applyBorder="1" applyAlignment="1">
      <alignment vertical="center"/>
    </xf>
    <xf numFmtId="0" fontId="41" fillId="20" borderId="93" xfId="0" applyFont="1" applyFill="1" applyBorder="1" applyAlignment="1">
      <alignment vertical="center"/>
    </xf>
    <xf numFmtId="49" fontId="4" fillId="0" borderId="85" xfId="0" applyNumberFormat="1" applyFont="1" applyBorder="1" applyAlignment="1">
      <alignment horizontal="justify" vertical="center" wrapText="1"/>
    </xf>
    <xf numFmtId="49" fontId="4" fillId="0" borderId="52" xfId="0" applyNumberFormat="1" applyFont="1" applyBorder="1" applyAlignment="1">
      <alignment horizontal="justify" vertical="center" wrapText="1"/>
    </xf>
    <xf numFmtId="0" fontId="4" fillId="0" borderId="141" xfId="0" applyFont="1" applyBorder="1" applyAlignment="1" applyProtection="1">
      <alignment horizontal="center" vertical="center"/>
      <protection locked="0"/>
    </xf>
    <xf numFmtId="0" fontId="4" fillId="0" borderId="140" xfId="0" applyFont="1" applyBorder="1" applyAlignment="1" applyProtection="1">
      <alignment horizontal="center" vertical="center"/>
      <protection locked="0"/>
    </xf>
    <xf numFmtId="49" fontId="4" fillId="0" borderId="137" xfId="0" applyNumberFormat="1" applyFont="1" applyBorder="1" applyAlignment="1">
      <alignment horizontal="left" vertical="center" wrapText="1"/>
    </xf>
    <xf numFmtId="49" fontId="4" fillId="0" borderId="138" xfId="0" applyNumberFormat="1" applyFont="1" applyBorder="1" applyAlignment="1">
      <alignment horizontal="left" vertical="center" wrapText="1"/>
    </xf>
    <xf numFmtId="49" fontId="4" fillId="0" borderId="122" xfId="0" applyNumberFormat="1" applyFont="1" applyBorder="1" applyAlignment="1">
      <alignment horizontal="left" vertical="center" wrapText="1"/>
    </xf>
    <xf numFmtId="0" fontId="4" fillId="0" borderId="85" xfId="0" applyFont="1" applyBorder="1" applyAlignment="1">
      <alignment vertical="center"/>
    </xf>
    <xf numFmtId="0" fontId="4" fillId="0" borderId="52" xfId="0" applyFont="1" applyBorder="1" applyAlignment="1">
      <alignment vertical="center"/>
    </xf>
    <xf numFmtId="0" fontId="28" fillId="20" borderId="52" xfId="0" applyFont="1" applyFill="1" applyBorder="1" applyAlignment="1" applyProtection="1">
      <alignment vertical="center" wrapText="1"/>
      <protection locked="0"/>
    </xf>
    <xf numFmtId="0" fontId="28" fillId="20" borderId="52" xfId="0" applyFont="1" applyFill="1" applyBorder="1" applyAlignment="1" applyProtection="1">
      <alignment vertical="center"/>
      <protection locked="0"/>
    </xf>
    <xf numFmtId="0" fontId="28" fillId="20" borderId="54" xfId="0" applyFont="1" applyFill="1" applyBorder="1" applyAlignment="1" applyProtection="1">
      <alignment horizontal="center" vertical="center"/>
      <protection locked="0"/>
    </xf>
    <xf numFmtId="0" fontId="28" fillId="20" borderId="0" xfId="0" applyFont="1" applyFill="1" applyAlignment="1" applyProtection="1">
      <alignment horizontal="center" vertical="center"/>
      <protection locked="0"/>
    </xf>
    <xf numFmtId="0" fontId="4" fillId="0" borderId="86" xfId="0" applyFont="1" applyBorder="1" applyAlignment="1" applyProtection="1">
      <alignment horizontal="center" vertical="center"/>
      <protection locked="0"/>
    </xf>
    <xf numFmtId="0" fontId="4" fillId="0" borderId="87" xfId="0" applyFont="1" applyBorder="1" applyAlignment="1" applyProtection="1">
      <alignment horizontal="center" vertical="center"/>
      <protection locked="0"/>
    </xf>
    <xf numFmtId="0" fontId="4" fillId="0" borderId="88" xfId="0" applyFont="1" applyBorder="1" applyAlignment="1">
      <alignment vertical="center"/>
    </xf>
    <xf numFmtId="0" fontId="4" fillId="0" borderId="84" xfId="0" applyFont="1" applyBorder="1" applyAlignment="1">
      <alignment vertical="center"/>
    </xf>
    <xf numFmtId="14" fontId="40" fillId="20" borderId="0" xfId="0" applyNumberFormat="1" applyFont="1" applyFill="1" applyAlignment="1">
      <alignment horizontal="center" vertical="center"/>
    </xf>
    <xf numFmtId="0" fontId="40" fillId="20" borderId="0" xfId="0" applyFont="1" applyFill="1" applyAlignment="1">
      <alignment horizontal="center" vertical="center"/>
    </xf>
    <xf numFmtId="0" fontId="28" fillId="20" borderId="71" xfId="0" applyFont="1" applyFill="1" applyBorder="1" applyAlignment="1">
      <alignment horizontal="center" vertical="center"/>
    </xf>
    <xf numFmtId="0" fontId="28" fillId="20" borderId="94" xfId="0" applyFont="1" applyFill="1" applyBorder="1" applyAlignment="1">
      <alignment horizontal="center" vertical="center"/>
    </xf>
    <xf numFmtId="169" fontId="4" fillId="0" borderId="102" xfId="0" applyNumberFormat="1" applyFont="1" applyBorder="1" applyAlignment="1" applyProtection="1">
      <alignment horizontal="center"/>
      <protection locked="0"/>
    </xf>
    <xf numFmtId="169" fontId="4" fillId="0" borderId="192" xfId="0" applyNumberFormat="1" applyFont="1" applyBorder="1" applyAlignment="1" applyProtection="1">
      <alignment horizontal="center"/>
      <protection locked="0"/>
    </xf>
    <xf numFmtId="169" fontId="4" fillId="0" borderId="0" xfId="0" applyNumberFormat="1" applyFont="1" applyAlignment="1" applyProtection="1">
      <alignment horizontal="center"/>
      <protection locked="0"/>
    </xf>
    <xf numFmtId="169" fontId="4" fillId="0" borderId="61" xfId="0" applyNumberFormat="1" applyFont="1" applyBorder="1" applyAlignment="1" applyProtection="1">
      <alignment horizontal="center"/>
      <protection locked="0"/>
    </xf>
    <xf numFmtId="169" fontId="4" fillId="0" borderId="68" xfId="0" applyNumberFormat="1" applyFont="1" applyBorder="1" applyAlignment="1" applyProtection="1">
      <alignment horizontal="center"/>
      <protection locked="0"/>
    </xf>
    <xf numFmtId="169" fontId="4" fillId="0" borderId="62" xfId="0" applyNumberFormat="1" applyFont="1" applyBorder="1" applyAlignment="1" applyProtection="1">
      <alignment horizontal="center"/>
      <protection locked="0"/>
    </xf>
    <xf numFmtId="0" fontId="4" fillId="0" borderId="72" xfId="0" applyFont="1" applyBorder="1" applyAlignment="1" applyProtection="1">
      <alignment horizontal="center" vertical="center"/>
      <protection locked="0"/>
    </xf>
    <xf numFmtId="0" fontId="4" fillId="0" borderId="73" xfId="0" applyFont="1" applyBorder="1" applyAlignment="1" applyProtection="1">
      <alignment horizontal="center" vertical="center"/>
      <protection locked="0"/>
    </xf>
    <xf numFmtId="169" fontId="29" fillId="20" borderId="40" xfId="0" applyNumberFormat="1" applyFont="1" applyFill="1" applyBorder="1" applyAlignment="1" applyProtection="1">
      <alignment horizontal="center" vertical="center"/>
      <protection locked="0"/>
    </xf>
    <xf numFmtId="169" fontId="29" fillId="20" borderId="193" xfId="0" applyNumberFormat="1" applyFont="1" applyFill="1" applyBorder="1" applyAlignment="1" applyProtection="1">
      <alignment horizontal="center" vertical="center"/>
      <protection locked="0"/>
    </xf>
    <xf numFmtId="0" fontId="9" fillId="0" borderId="180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74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9" fillId="0" borderId="75" xfId="0" applyFont="1" applyBorder="1" applyAlignment="1">
      <alignment horizontal="left" vertical="center" wrapText="1"/>
    </xf>
    <xf numFmtId="0" fontId="9" fillId="0" borderId="76" xfId="0" applyFont="1" applyBorder="1" applyAlignment="1">
      <alignment horizontal="left" vertical="center" wrapText="1"/>
    </xf>
    <xf numFmtId="0" fontId="4" fillId="0" borderId="54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80" xfId="0" applyFont="1" applyBorder="1" applyAlignment="1">
      <alignment horizontal="center" vertical="center"/>
    </xf>
    <xf numFmtId="0" fontId="4" fillId="0" borderId="53" xfId="0" applyFont="1" applyBorder="1" applyAlignment="1">
      <alignment horizontal="center" vertical="center"/>
    </xf>
    <xf numFmtId="0" fontId="4" fillId="0" borderId="68" xfId="0" applyFont="1" applyBorder="1" applyAlignment="1">
      <alignment horizontal="center" vertical="center"/>
    </xf>
    <xf numFmtId="0" fontId="4" fillId="0" borderId="83" xfId="0" applyFont="1" applyBorder="1" applyAlignment="1">
      <alignment horizontal="center" vertical="center"/>
    </xf>
    <xf numFmtId="0" fontId="15" fillId="41" borderId="187" xfId="0" applyFont="1" applyFill="1" applyBorder="1" applyAlignment="1">
      <alignment horizontal="center" vertical="center"/>
    </xf>
    <xf numFmtId="0" fontId="15" fillId="41" borderId="63" xfId="0" applyFont="1" applyFill="1" applyBorder="1" applyAlignment="1">
      <alignment horizontal="center" vertical="center"/>
    </xf>
    <xf numFmtId="0" fontId="15" fillId="41" borderId="188" xfId="0" applyFont="1" applyFill="1" applyBorder="1" applyAlignment="1">
      <alignment horizontal="center" vertical="center"/>
    </xf>
    <xf numFmtId="0" fontId="15" fillId="41" borderId="98" xfId="0" applyFont="1" applyFill="1" applyBorder="1" applyAlignment="1">
      <alignment horizontal="center" vertical="center"/>
    </xf>
    <xf numFmtId="0" fontId="4" fillId="0" borderId="139" xfId="0" applyFont="1" applyBorder="1" applyAlignment="1">
      <alignment horizontal="center" vertical="center"/>
    </xf>
    <xf numFmtId="0" fontId="4" fillId="0" borderId="141" xfId="0" applyFont="1" applyBorder="1" applyAlignment="1">
      <alignment horizontal="center" vertical="center"/>
    </xf>
    <xf numFmtId="0" fontId="4" fillId="0" borderId="181" xfId="0" applyFont="1" applyBorder="1" applyAlignment="1">
      <alignment horizontal="center" vertical="center"/>
    </xf>
    <xf numFmtId="0" fontId="4" fillId="0" borderId="186" xfId="0" applyFont="1" applyBorder="1" applyAlignment="1">
      <alignment horizontal="center" vertical="center"/>
    </xf>
    <xf numFmtId="0" fontId="4" fillId="0" borderId="152" xfId="0" applyFont="1" applyBorder="1" applyAlignment="1">
      <alignment horizontal="center" vertical="center"/>
    </xf>
    <xf numFmtId="0" fontId="4" fillId="0" borderId="81" xfId="0" applyFont="1" applyBorder="1" applyAlignment="1">
      <alignment horizontal="center" vertical="center"/>
    </xf>
    <xf numFmtId="0" fontId="9" fillId="0" borderId="52" xfId="0" applyFont="1" applyBorder="1" applyAlignment="1">
      <alignment horizontal="center" vertical="center" wrapText="1"/>
    </xf>
    <xf numFmtId="0" fontId="4" fillId="0" borderId="185" xfId="0" applyFont="1" applyBorder="1" applyAlignment="1">
      <alignment horizontal="center" vertical="center"/>
    </xf>
    <xf numFmtId="0" fontId="4" fillId="0" borderId="102" xfId="0" applyFont="1" applyBorder="1" applyAlignment="1">
      <alignment horizontal="center" vertical="center"/>
    </xf>
    <xf numFmtId="0" fontId="4" fillId="0" borderId="82" xfId="0" applyFont="1" applyBorder="1" applyAlignment="1">
      <alignment horizontal="center" vertical="center"/>
    </xf>
    <xf numFmtId="0" fontId="4" fillId="0" borderId="140" xfId="0" applyFont="1" applyBorder="1" applyAlignment="1">
      <alignment horizontal="center" vertical="center"/>
    </xf>
    <xf numFmtId="0" fontId="65" fillId="0" borderId="98" xfId="0" applyFont="1" applyBorder="1" applyAlignment="1">
      <alignment horizontal="center" vertical="center"/>
    </xf>
    <xf numFmtId="0" fontId="41" fillId="20" borderId="182" xfId="0" applyFont="1" applyFill="1" applyBorder="1" applyAlignment="1">
      <alignment horizontal="center" vertical="center"/>
    </xf>
    <xf numFmtId="0" fontId="41" fillId="20" borderId="183" xfId="0" applyFont="1" applyFill="1" applyBorder="1" applyAlignment="1">
      <alignment horizontal="center" vertical="center"/>
    </xf>
    <xf numFmtId="0" fontId="41" fillId="20" borderId="184" xfId="0" applyFont="1" applyFill="1" applyBorder="1" applyAlignment="1">
      <alignment horizontal="center" vertical="center"/>
    </xf>
    <xf numFmtId="0" fontId="4" fillId="0" borderId="185" xfId="0" applyFont="1" applyBorder="1" applyAlignment="1">
      <alignment horizontal="center" vertical="center" wrapText="1"/>
    </xf>
    <xf numFmtId="0" fontId="4" fillId="0" borderId="102" xfId="0" applyFont="1" applyBorder="1" applyAlignment="1">
      <alignment horizontal="center" vertical="center" wrapText="1"/>
    </xf>
    <xf numFmtId="0" fontId="4" fillId="0" borderId="82" xfId="0" applyFont="1" applyBorder="1" applyAlignment="1">
      <alignment horizontal="center" vertical="center" wrapText="1"/>
    </xf>
    <xf numFmtId="49" fontId="4" fillId="0" borderId="186" xfId="0" applyNumberFormat="1" applyFont="1" applyBorder="1" applyAlignment="1">
      <alignment horizontal="center" vertical="center" wrapText="1"/>
    </xf>
    <xf numFmtId="49" fontId="4" fillId="0" borderId="152" xfId="0" applyNumberFormat="1" applyFont="1" applyBorder="1" applyAlignment="1">
      <alignment horizontal="center" vertical="center" wrapText="1"/>
    </xf>
    <xf numFmtId="49" fontId="4" fillId="0" borderId="81" xfId="0" applyNumberFormat="1" applyFont="1" applyBorder="1" applyAlignment="1">
      <alignment horizontal="center" vertical="center" wrapText="1"/>
    </xf>
    <xf numFmtId="49" fontId="4" fillId="0" borderId="185" xfId="0" applyNumberFormat="1" applyFont="1" applyBorder="1" applyAlignment="1">
      <alignment horizontal="center" vertical="center" wrapText="1"/>
    </xf>
    <xf numFmtId="49" fontId="4" fillId="0" borderId="102" xfId="0" applyNumberFormat="1" applyFont="1" applyBorder="1" applyAlignment="1">
      <alignment horizontal="center" vertical="center" wrapText="1"/>
    </xf>
    <xf numFmtId="49" fontId="4" fillId="0" borderId="82" xfId="0" applyNumberFormat="1" applyFont="1" applyBorder="1" applyAlignment="1">
      <alignment horizontal="center" vertical="center" wrapText="1"/>
    </xf>
    <xf numFmtId="0" fontId="9" fillId="0" borderId="179" xfId="0" applyFont="1" applyBorder="1" applyAlignment="1">
      <alignment horizontal="center" vertical="center" wrapText="1"/>
    </xf>
    <xf numFmtId="0" fontId="46" fillId="0" borderId="0" xfId="15" applyFont="1" applyAlignment="1">
      <alignment horizontal="center" vertical="center"/>
    </xf>
    <xf numFmtId="0" fontId="27" fillId="21" borderId="142" xfId="0" applyFont="1" applyFill="1" applyBorder="1" applyAlignment="1">
      <alignment horizontal="center" vertical="center" wrapText="1"/>
    </xf>
    <xf numFmtId="0" fontId="27" fillId="21" borderId="143" xfId="0" applyFont="1" applyFill="1" applyBorder="1" applyAlignment="1">
      <alignment horizontal="center" vertical="center" wrapText="1"/>
    </xf>
    <xf numFmtId="0" fontId="27" fillId="21" borderId="144" xfId="0" applyFont="1" applyFill="1" applyBorder="1" applyAlignment="1">
      <alignment horizontal="center" vertical="center" wrapText="1"/>
    </xf>
    <xf numFmtId="0" fontId="63" fillId="15" borderId="52" xfId="0" applyFont="1" applyFill="1" applyBorder="1" applyAlignment="1">
      <alignment horizontal="center" vertical="center"/>
    </xf>
    <xf numFmtId="0" fontId="4" fillId="0" borderId="101" xfId="0" applyFont="1" applyBorder="1" applyAlignment="1">
      <alignment horizontal="center" vertical="center"/>
    </xf>
    <xf numFmtId="0" fontId="4" fillId="0" borderId="138" xfId="0" applyFont="1" applyBorder="1" applyAlignment="1">
      <alignment horizontal="center" vertical="center"/>
    </xf>
    <xf numFmtId="0" fontId="4" fillId="0" borderId="122" xfId="0" applyFont="1" applyBorder="1" applyAlignment="1">
      <alignment horizontal="center" vertical="center"/>
    </xf>
    <xf numFmtId="14" fontId="10" fillId="0" borderId="0" xfId="0" applyNumberFormat="1" applyFont="1" applyAlignment="1">
      <alignment horizontal="center" vertical="center"/>
    </xf>
    <xf numFmtId="14" fontId="10" fillId="0" borderId="80" xfId="0" applyNumberFormat="1" applyFont="1" applyBorder="1" applyAlignment="1">
      <alignment horizontal="center" vertical="center"/>
    </xf>
    <xf numFmtId="14" fontId="10" fillId="0" borderId="98" xfId="0" applyNumberFormat="1" applyFont="1" applyBorder="1" applyAlignment="1">
      <alignment horizontal="center" vertical="center"/>
    </xf>
    <xf numFmtId="14" fontId="10" fillId="0" borderId="175" xfId="0" applyNumberFormat="1" applyFont="1" applyBorder="1" applyAlignment="1">
      <alignment horizontal="center" vertical="center"/>
    </xf>
    <xf numFmtId="0" fontId="11" fillId="0" borderId="75" xfId="0" applyFont="1" applyBorder="1" applyAlignment="1">
      <alignment horizontal="center" vertical="center"/>
    </xf>
    <xf numFmtId="49" fontId="5" fillId="11" borderId="76" xfId="0" applyNumberFormat="1" applyFont="1" applyFill="1" applyBorder="1" applyAlignment="1">
      <alignment horizontal="center" vertical="center"/>
    </xf>
    <xf numFmtId="49" fontId="5" fillId="11" borderId="51" xfId="0" applyNumberFormat="1" applyFont="1" applyFill="1" applyBorder="1" applyAlignment="1">
      <alignment horizontal="center" vertical="center"/>
    </xf>
    <xf numFmtId="49" fontId="9" fillId="0" borderId="51" xfId="0" applyNumberFormat="1" applyFont="1" applyBorder="1" applyAlignment="1">
      <alignment horizontal="center" vertical="center" wrapText="1"/>
    </xf>
    <xf numFmtId="49" fontId="5" fillId="11" borderId="51" xfId="0" applyNumberFormat="1" applyFont="1" applyFill="1" applyBorder="1" applyAlignment="1">
      <alignment horizontal="center" vertical="center" wrapText="1"/>
    </xf>
    <xf numFmtId="0" fontId="11" fillId="16" borderId="21" xfId="0" applyFont="1" applyFill="1" applyBorder="1" applyAlignment="1">
      <alignment horizontal="center" vertical="center" wrapText="1"/>
    </xf>
    <xf numFmtId="0" fontId="11" fillId="16" borderId="22" xfId="0" applyFont="1" applyFill="1" applyBorder="1" applyAlignment="1">
      <alignment horizontal="center" vertical="center" wrapText="1"/>
    </xf>
    <xf numFmtId="0" fontId="11" fillId="16" borderId="23" xfId="0" applyFont="1" applyFill="1" applyBorder="1" applyAlignment="1">
      <alignment horizontal="center" vertical="center" wrapText="1"/>
    </xf>
    <xf numFmtId="0" fontId="11" fillId="16" borderId="97" xfId="0" applyFont="1" applyFill="1" applyBorder="1" applyAlignment="1">
      <alignment horizontal="center" vertical="center" wrapText="1"/>
    </xf>
    <xf numFmtId="0" fontId="11" fillId="16" borderId="98" xfId="0" applyFont="1" applyFill="1" applyBorder="1" applyAlignment="1">
      <alignment horizontal="center" vertical="center" wrapText="1"/>
    </xf>
    <xf numFmtId="0" fontId="11" fillId="16" borderId="99" xfId="0" applyFont="1" applyFill="1" applyBorder="1" applyAlignment="1">
      <alignment horizontal="center" vertical="center" wrapText="1"/>
    </xf>
    <xf numFmtId="14" fontId="11" fillId="16" borderId="145" xfId="0" applyNumberFormat="1" applyFont="1" applyFill="1" applyBorder="1" applyAlignment="1">
      <alignment horizontal="center" vertical="center" wrapText="1"/>
    </xf>
    <xf numFmtId="14" fontId="11" fillId="16" borderId="146" xfId="0" applyNumberFormat="1" applyFont="1" applyFill="1" applyBorder="1" applyAlignment="1">
      <alignment horizontal="center" vertical="center" wrapText="1"/>
    </xf>
    <xf numFmtId="0" fontId="10" fillId="0" borderId="74" xfId="0" applyFont="1" applyBorder="1" applyAlignment="1">
      <alignment horizontal="center" vertical="center"/>
    </xf>
    <xf numFmtId="0" fontId="10" fillId="0" borderId="75" xfId="0" applyFont="1" applyBorder="1" applyAlignment="1">
      <alignment horizontal="center" vertical="center"/>
    </xf>
    <xf numFmtId="0" fontId="10" fillId="0" borderId="76" xfId="0" applyFont="1" applyBorder="1" applyAlignment="1">
      <alignment horizontal="center" vertical="center"/>
    </xf>
    <xf numFmtId="49" fontId="5" fillId="11" borderId="21" xfId="0" applyNumberFormat="1" applyFont="1" applyFill="1" applyBorder="1" applyAlignment="1">
      <alignment horizontal="center" vertical="center" wrapText="1"/>
    </xf>
    <xf numFmtId="49" fontId="5" fillId="11" borderId="166" xfId="0" applyNumberFormat="1" applyFont="1" applyFill="1" applyBorder="1" applyAlignment="1">
      <alignment horizontal="center" vertical="center" wrapText="1"/>
    </xf>
    <xf numFmtId="49" fontId="5" fillId="11" borderId="23" xfId="0" applyNumberFormat="1" applyFont="1" applyFill="1" applyBorder="1" applyAlignment="1">
      <alignment horizontal="center" vertical="center" wrapText="1"/>
    </xf>
    <xf numFmtId="49" fontId="5" fillId="11" borderId="167" xfId="0" applyNumberFormat="1" applyFont="1" applyFill="1" applyBorder="1" applyAlignment="1">
      <alignment horizontal="center" vertical="center" wrapText="1"/>
    </xf>
    <xf numFmtId="14" fontId="11" fillId="16" borderId="97" xfId="0" applyNumberFormat="1" applyFont="1" applyFill="1" applyBorder="1" applyAlignment="1">
      <alignment horizontal="center" vertical="center" wrapText="1"/>
    </xf>
    <xf numFmtId="14" fontId="11" fillId="16" borderId="99" xfId="0" applyNumberFormat="1" applyFont="1" applyFill="1" applyBorder="1" applyAlignment="1">
      <alignment horizontal="center" vertical="center" wrapText="1"/>
    </xf>
    <xf numFmtId="49" fontId="5" fillId="18" borderId="95" xfId="0" applyNumberFormat="1" applyFont="1" applyFill="1" applyBorder="1" applyAlignment="1">
      <alignment horizontal="left" vertical="center" wrapText="1"/>
    </xf>
    <xf numFmtId="0" fontId="13" fillId="12" borderId="21" xfId="0" applyFont="1" applyFill="1" applyBorder="1" applyAlignment="1">
      <alignment horizontal="center" vertical="center"/>
    </xf>
    <xf numFmtId="0" fontId="13" fillId="12" borderId="22" xfId="0" applyFont="1" applyFill="1" applyBorder="1" applyAlignment="1">
      <alignment horizontal="center" vertical="center"/>
    </xf>
    <xf numFmtId="0" fontId="13" fillId="12" borderId="23" xfId="0" applyFont="1" applyFill="1" applyBorder="1" applyAlignment="1">
      <alignment horizontal="center" vertical="center"/>
    </xf>
    <xf numFmtId="0" fontId="13" fillId="12" borderId="97" xfId="0" applyFont="1" applyFill="1" applyBorder="1" applyAlignment="1">
      <alignment horizontal="center" vertical="center"/>
    </xf>
    <xf numFmtId="0" fontId="13" fillId="12" borderId="98" xfId="0" applyFont="1" applyFill="1" applyBorder="1" applyAlignment="1">
      <alignment horizontal="center" vertical="center"/>
    </xf>
    <xf numFmtId="0" fontId="13" fillId="12" borderId="99" xfId="0" applyFont="1" applyFill="1" applyBorder="1" applyAlignment="1">
      <alignment horizontal="center" vertical="center"/>
    </xf>
    <xf numFmtId="14" fontId="13" fillId="12" borderId="145" xfId="0" applyNumberFormat="1" applyFont="1" applyFill="1" applyBorder="1" applyAlignment="1">
      <alignment horizontal="center" vertical="center"/>
    </xf>
    <xf numFmtId="0" fontId="13" fillId="12" borderId="146" xfId="0" applyFont="1" applyFill="1" applyBorder="1" applyAlignment="1">
      <alignment horizontal="center" vertical="center"/>
    </xf>
    <xf numFmtId="14" fontId="13" fillId="12" borderId="21" xfId="0" applyNumberFormat="1" applyFont="1" applyFill="1" applyBorder="1" applyAlignment="1">
      <alignment horizontal="center" vertical="center"/>
    </xf>
    <xf numFmtId="14" fontId="13" fillId="12" borderId="22" xfId="0" applyNumberFormat="1" applyFont="1" applyFill="1" applyBorder="1" applyAlignment="1">
      <alignment horizontal="center" vertical="center"/>
    </xf>
    <xf numFmtId="14" fontId="13" fillId="12" borderId="23" xfId="0" applyNumberFormat="1" applyFont="1" applyFill="1" applyBorder="1" applyAlignment="1">
      <alignment horizontal="center" vertical="center"/>
    </xf>
    <xf numFmtId="14" fontId="13" fillId="12" borderId="97" xfId="0" applyNumberFormat="1" applyFont="1" applyFill="1" applyBorder="1" applyAlignment="1">
      <alignment horizontal="center" vertical="center"/>
    </xf>
    <xf numFmtId="14" fontId="13" fillId="12" borderId="98" xfId="0" applyNumberFormat="1" applyFont="1" applyFill="1" applyBorder="1" applyAlignment="1">
      <alignment horizontal="center" vertical="center"/>
    </xf>
    <xf numFmtId="14" fontId="13" fillId="12" borderId="99" xfId="0" applyNumberFormat="1" applyFont="1" applyFill="1" applyBorder="1" applyAlignment="1">
      <alignment horizontal="center" vertical="center"/>
    </xf>
    <xf numFmtId="49" fontId="5" fillId="18" borderId="25" xfId="0" applyNumberFormat="1" applyFont="1" applyFill="1" applyBorder="1" applyAlignment="1">
      <alignment horizontal="left" vertical="center" wrapText="1"/>
    </xf>
    <xf numFmtId="14" fontId="13" fillId="12" borderId="146" xfId="0" applyNumberFormat="1" applyFont="1" applyFill="1" applyBorder="1" applyAlignment="1">
      <alignment horizontal="center" vertical="center"/>
    </xf>
    <xf numFmtId="49" fontId="4" fillId="43" borderId="95" xfId="0" applyNumberFormat="1" applyFont="1" applyFill="1" applyBorder="1" applyAlignment="1">
      <alignment horizontal="left" vertical="center" wrapText="1"/>
    </xf>
    <xf numFmtId="0" fontId="13" fillId="50" borderId="21" xfId="0" applyFont="1" applyFill="1" applyBorder="1" applyAlignment="1">
      <alignment horizontal="center" vertical="center"/>
    </xf>
    <xf numFmtId="0" fontId="13" fillId="50" borderId="22" xfId="0" applyFont="1" applyFill="1" applyBorder="1" applyAlignment="1">
      <alignment horizontal="center" vertical="center"/>
    </xf>
    <xf numFmtId="0" fontId="13" fillId="50" borderId="23" xfId="0" applyFont="1" applyFill="1" applyBorder="1" applyAlignment="1">
      <alignment horizontal="center" vertical="center"/>
    </xf>
    <xf numFmtId="0" fontId="13" fillId="50" borderId="97" xfId="0" applyFont="1" applyFill="1" applyBorder="1" applyAlignment="1">
      <alignment horizontal="center" vertical="center"/>
    </xf>
    <xf numFmtId="0" fontId="13" fillId="50" borderId="98" xfId="0" applyFont="1" applyFill="1" applyBorder="1" applyAlignment="1">
      <alignment horizontal="center" vertical="center"/>
    </xf>
    <xf numFmtId="0" fontId="13" fillId="50" borderId="99" xfId="0" applyFont="1" applyFill="1" applyBorder="1" applyAlignment="1">
      <alignment horizontal="center" vertical="center"/>
    </xf>
    <xf numFmtId="49" fontId="23" fillId="41" borderId="15" xfId="0" applyNumberFormat="1" applyFont="1" applyFill="1" applyBorder="1" applyAlignment="1">
      <alignment horizontal="center" vertical="center" wrapText="1"/>
    </xf>
    <xf numFmtId="165" fontId="23" fillId="41" borderId="16" xfId="0" applyNumberFormat="1" applyFont="1" applyFill="1" applyBorder="1" applyAlignment="1">
      <alignment horizontal="center" vertical="center" wrapText="1"/>
    </xf>
    <xf numFmtId="165" fontId="23" fillId="41" borderId="17" xfId="0" applyNumberFormat="1" applyFont="1" applyFill="1" applyBorder="1" applyAlignment="1">
      <alignment horizontal="center" vertical="center" wrapText="1"/>
    </xf>
    <xf numFmtId="0" fontId="13" fillId="12" borderId="22" xfId="0" applyFont="1" applyFill="1" applyBorder="1" applyAlignment="1">
      <alignment horizontal="center" vertical="center" wrapText="1"/>
    </xf>
    <xf numFmtId="0" fontId="13" fillId="12" borderId="23" xfId="0" applyFont="1" applyFill="1" applyBorder="1" applyAlignment="1">
      <alignment horizontal="center" vertical="center" wrapText="1"/>
    </xf>
    <xf numFmtId="0" fontId="13" fillId="12" borderId="98" xfId="0" applyFont="1" applyFill="1" applyBorder="1" applyAlignment="1">
      <alignment horizontal="center" vertical="center" wrapText="1"/>
    </xf>
    <xf numFmtId="0" fontId="13" fillId="12" borderId="99" xfId="0" applyFont="1" applyFill="1" applyBorder="1" applyAlignment="1">
      <alignment horizontal="center" vertical="center" wrapText="1"/>
    </xf>
    <xf numFmtId="0" fontId="4" fillId="41" borderId="51" xfId="0" applyFont="1" applyFill="1" applyBorder="1" applyAlignment="1">
      <alignment horizontal="center" vertical="center"/>
    </xf>
    <xf numFmtId="49" fontId="4" fillId="43" borderId="25" xfId="0" applyNumberFormat="1" applyFont="1" applyFill="1" applyBorder="1" applyAlignment="1">
      <alignment horizontal="left" vertical="center" wrapText="1"/>
    </xf>
    <xf numFmtId="0" fontId="12" fillId="51" borderId="21" xfId="0" applyFont="1" applyFill="1" applyBorder="1" applyAlignment="1">
      <alignment horizontal="center" vertical="center"/>
    </xf>
    <xf numFmtId="0" fontId="12" fillId="51" borderId="22" xfId="0" applyFont="1" applyFill="1" applyBorder="1" applyAlignment="1">
      <alignment horizontal="center" vertical="center"/>
    </xf>
    <xf numFmtId="0" fontId="12" fillId="51" borderId="97" xfId="0" applyFont="1" applyFill="1" applyBorder="1" applyAlignment="1">
      <alignment horizontal="center" vertical="center"/>
    </xf>
    <xf numFmtId="0" fontId="12" fillId="51" borderId="98" xfId="0" applyFont="1" applyFill="1" applyBorder="1" applyAlignment="1">
      <alignment horizontal="center" vertical="center"/>
    </xf>
    <xf numFmtId="14" fontId="12" fillId="51" borderId="0" xfId="0" applyNumberFormat="1" applyFont="1" applyFill="1" applyAlignment="1">
      <alignment horizontal="center" vertical="center"/>
    </xf>
    <xf numFmtId="14" fontId="12" fillId="51" borderId="98" xfId="0" applyNumberFormat="1" applyFont="1" applyFill="1" applyBorder="1" applyAlignment="1">
      <alignment horizontal="center" vertical="center"/>
    </xf>
    <xf numFmtId="0" fontId="12" fillId="51" borderId="23" xfId="0" applyFont="1" applyFill="1" applyBorder="1" applyAlignment="1">
      <alignment horizontal="center" vertical="center"/>
    </xf>
    <xf numFmtId="0" fontId="12" fillId="51" borderId="99" xfId="0" applyFont="1" applyFill="1" applyBorder="1" applyAlignment="1">
      <alignment horizontal="center" vertical="center"/>
    </xf>
    <xf numFmtId="8" fontId="9" fillId="52" borderId="22" xfId="0" applyNumberFormat="1" applyFont="1" applyFill="1" applyBorder="1" applyAlignment="1">
      <alignment horizontal="center" vertical="center" wrapText="1"/>
    </xf>
    <xf numFmtId="8" fontId="9" fillId="52" borderId="23" xfId="0" applyNumberFormat="1" applyFont="1" applyFill="1" applyBorder="1" applyAlignment="1">
      <alignment horizontal="center" vertical="center" wrapText="1"/>
    </xf>
    <xf numFmtId="8" fontId="9" fillId="52" borderId="98" xfId="0" applyNumberFormat="1" applyFont="1" applyFill="1" applyBorder="1" applyAlignment="1">
      <alignment horizontal="center" vertical="center" wrapText="1"/>
    </xf>
    <xf numFmtId="8" fontId="9" fillId="52" borderId="99" xfId="0" applyNumberFormat="1" applyFont="1" applyFill="1" applyBorder="1" applyAlignment="1">
      <alignment horizontal="center" vertical="center" wrapText="1"/>
    </xf>
    <xf numFmtId="14" fontId="9" fillId="52" borderId="21" xfId="0" applyNumberFormat="1" applyFont="1" applyFill="1" applyBorder="1" applyAlignment="1">
      <alignment horizontal="center" vertical="center" wrapText="1"/>
    </xf>
    <xf numFmtId="14" fontId="9" fillId="52" borderId="22" xfId="0" applyNumberFormat="1" applyFont="1" applyFill="1" applyBorder="1" applyAlignment="1">
      <alignment horizontal="center" vertical="center" wrapText="1"/>
    </xf>
    <xf numFmtId="14" fontId="9" fillId="52" borderId="97" xfId="0" applyNumberFormat="1" applyFont="1" applyFill="1" applyBorder="1" applyAlignment="1">
      <alignment horizontal="center" vertical="center" wrapText="1"/>
    </xf>
    <xf numFmtId="14" fontId="9" fillId="52" borderId="98" xfId="0" applyNumberFormat="1" applyFont="1" applyFill="1" applyBorder="1" applyAlignment="1">
      <alignment horizontal="center" vertical="center" wrapText="1"/>
    </xf>
    <xf numFmtId="8" fontId="9" fillId="52" borderId="24" xfId="0" applyNumberFormat="1" applyFont="1" applyFill="1" applyBorder="1" applyAlignment="1">
      <alignment horizontal="center" vertical="center" wrapText="1"/>
    </xf>
    <xf numFmtId="8" fontId="9" fillId="52" borderId="0" xfId="0" applyNumberFormat="1" applyFont="1" applyFill="1" applyAlignment="1">
      <alignment horizontal="center" vertical="center" wrapText="1"/>
    </xf>
    <xf numFmtId="8" fontId="9" fillId="52" borderId="176" xfId="0" applyNumberFormat="1" applyFont="1" applyFill="1" applyBorder="1" applyAlignment="1">
      <alignment horizontal="center" vertical="center" wrapText="1"/>
    </xf>
    <xf numFmtId="8" fontId="9" fillId="52" borderId="97" xfId="0" applyNumberFormat="1" applyFont="1" applyFill="1" applyBorder="1" applyAlignment="1">
      <alignment horizontal="center" vertical="center" wrapText="1"/>
    </xf>
    <xf numFmtId="0" fontId="0" fillId="0" borderId="0" xfId="0"/>
    <xf numFmtId="0" fontId="9" fillId="51" borderId="21" xfId="0" applyFont="1" applyFill="1" applyBorder="1" applyAlignment="1">
      <alignment horizontal="center" vertical="center" wrapText="1"/>
    </xf>
    <xf numFmtId="0" fontId="9" fillId="51" borderId="22" xfId="0" applyFont="1" applyFill="1" applyBorder="1" applyAlignment="1">
      <alignment horizontal="center" vertical="center" wrapText="1"/>
    </xf>
    <xf numFmtId="0" fontId="9" fillId="51" borderId="97" xfId="0" applyFont="1" applyFill="1" applyBorder="1" applyAlignment="1">
      <alignment horizontal="center" vertical="center" wrapText="1"/>
    </xf>
    <xf numFmtId="0" fontId="9" fillId="51" borderId="98" xfId="0" applyFont="1" applyFill="1" applyBorder="1" applyAlignment="1">
      <alignment horizontal="center" vertical="center" wrapText="1"/>
    </xf>
    <xf numFmtId="14" fontId="9" fillId="51" borderId="22" xfId="0" applyNumberFormat="1" applyFont="1" applyFill="1" applyBorder="1" applyAlignment="1">
      <alignment horizontal="center" vertical="center" wrapText="1"/>
    </xf>
    <xf numFmtId="14" fontId="9" fillId="51" borderId="23" xfId="0" applyNumberFormat="1" applyFont="1" applyFill="1" applyBorder="1" applyAlignment="1">
      <alignment horizontal="center" vertical="center" wrapText="1"/>
    </xf>
    <xf numFmtId="14" fontId="9" fillId="51" borderId="98" xfId="0" applyNumberFormat="1" applyFont="1" applyFill="1" applyBorder="1" applyAlignment="1">
      <alignment horizontal="center" vertical="center" wrapText="1"/>
    </xf>
    <xf numFmtId="14" fontId="9" fillId="51" borderId="99" xfId="0" applyNumberFormat="1" applyFont="1" applyFill="1" applyBorder="1" applyAlignment="1">
      <alignment horizontal="center" vertical="center" wrapText="1"/>
    </xf>
    <xf numFmtId="0" fontId="9" fillId="51" borderId="24" xfId="0" applyFont="1" applyFill="1" applyBorder="1" applyAlignment="1">
      <alignment horizontal="center" vertical="center" wrapText="1"/>
    </xf>
    <xf numFmtId="0" fontId="9" fillId="51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/>
    </xf>
    <xf numFmtId="0" fontId="63" fillId="51" borderId="24" xfId="0" applyFont="1" applyFill="1" applyBorder="1" applyAlignment="1">
      <alignment horizontal="center" vertical="center" wrapText="1"/>
    </xf>
    <xf numFmtId="0" fontId="63" fillId="51" borderId="0" xfId="0" applyFont="1" applyFill="1" applyAlignment="1">
      <alignment horizontal="center" vertical="center" wrapText="1"/>
    </xf>
    <xf numFmtId="0" fontId="63" fillId="51" borderId="178" xfId="0" applyFont="1" applyFill="1" applyBorder="1" applyAlignment="1">
      <alignment horizontal="center" vertical="center" wrapText="1"/>
    </xf>
    <xf numFmtId="0" fontId="63" fillId="51" borderId="160" xfId="0" applyFont="1" applyFill="1" applyBorder="1" applyAlignment="1">
      <alignment horizontal="center" vertical="center" wrapText="1"/>
    </xf>
    <xf numFmtId="14" fontId="63" fillId="51" borderId="22" xfId="0" applyNumberFormat="1" applyFont="1" applyFill="1" applyBorder="1" applyAlignment="1">
      <alignment horizontal="center" vertical="center" wrapText="1"/>
    </xf>
    <xf numFmtId="14" fontId="63" fillId="51" borderId="23" xfId="0" applyNumberFormat="1" applyFont="1" applyFill="1" applyBorder="1" applyAlignment="1">
      <alignment horizontal="center" vertical="center" wrapText="1"/>
    </xf>
    <xf numFmtId="14" fontId="63" fillId="51" borderId="160" xfId="0" applyNumberFormat="1" applyFont="1" applyFill="1" applyBorder="1" applyAlignment="1">
      <alignment horizontal="center" vertical="center" wrapText="1"/>
    </xf>
    <xf numFmtId="14" fontId="63" fillId="51" borderId="177" xfId="0" applyNumberFormat="1" applyFont="1" applyFill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9" fillId="0" borderId="22" xfId="0" applyFont="1" applyBorder="1" applyAlignment="1">
      <alignment horizontal="center" vertical="center" wrapText="1"/>
    </xf>
    <xf numFmtId="0" fontId="9" fillId="0" borderId="97" xfId="0" applyFont="1" applyBorder="1" applyAlignment="1">
      <alignment horizontal="center" vertical="center" wrapText="1"/>
    </xf>
    <xf numFmtId="0" fontId="9" fillId="0" borderId="98" xfId="0" applyFont="1" applyBorder="1" applyAlignment="1">
      <alignment horizontal="center" vertical="center" wrapText="1"/>
    </xf>
    <xf numFmtId="14" fontId="9" fillId="0" borderId="22" xfId="0" applyNumberFormat="1" applyFont="1" applyBorder="1" applyAlignment="1">
      <alignment horizontal="center" vertical="center" wrapText="1"/>
    </xf>
    <xf numFmtId="14" fontId="9" fillId="0" borderId="98" xfId="0" applyNumberFormat="1" applyFont="1" applyBorder="1" applyAlignment="1">
      <alignment horizontal="center" vertical="center" wrapText="1"/>
    </xf>
    <xf numFmtId="1" fontId="5" fillId="9" borderId="100" xfId="0" applyNumberFormat="1" applyFont="1" applyFill="1" applyBorder="1" applyAlignment="1">
      <alignment horizontal="center" vertical="center" wrapText="1"/>
    </xf>
  </cellXfs>
  <cellStyles count="16">
    <cellStyle name="Accent1" xfId="1" builtinId="29" customBuiltin="1"/>
    <cellStyle name="Accent2" xfId="2" builtinId="33" customBuiltin="1"/>
    <cellStyle name="Accent3" xfId="3" builtinId="37" customBuiltin="1"/>
    <cellStyle name="Accent4" xfId="4" builtinId="41" customBuiltin="1"/>
    <cellStyle name="Accent5" xfId="5" builtinId="45" customBuiltin="1"/>
    <cellStyle name="Accent6" xfId="6" builtinId="49" customBuiltin="1"/>
    <cellStyle name="Lien hypertexte" xfId="7" builtinId="8"/>
    <cellStyle name="Milliers 2" xfId="8" xr:uid="{00000000-0005-0000-0000-000007000000}"/>
    <cellStyle name="Monétaire" xfId="9" builtinId="4"/>
    <cellStyle name="Normal" xfId="0" builtinId="0"/>
    <cellStyle name="Normal 2" xfId="10" xr:uid="{00000000-0005-0000-0000-00000A000000}"/>
    <cellStyle name="Normal 3" xfId="11" xr:uid="{00000000-0005-0000-0000-00000B000000}"/>
    <cellStyle name="Normal 4" xfId="12" xr:uid="{00000000-0005-0000-0000-00000C000000}"/>
    <cellStyle name="Normal 5" xfId="15" xr:uid="{00000000-0005-0000-0000-00000D000000}"/>
    <cellStyle name="Titre 1" xfId="13" xr:uid="{00000000-0005-0000-0000-00000E000000}"/>
    <cellStyle name="Total" xfId="14" builtinId="25" customBuiltin="1"/>
  </cellStyles>
  <dxfs count="52">
    <dxf>
      <font>
        <color theme="0"/>
      </font>
      <fill>
        <patternFill patternType="solid">
          <fgColor theme="0"/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 patternType="solid">
          <fgColor theme="0"/>
          <bgColor theme="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theme="0"/>
      </font>
      <fill>
        <patternFill>
          <bgColor theme="0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  <dxf>
      <fill>
        <patternFill>
          <bgColor rgb="FFFEC6F9"/>
        </patternFill>
      </fill>
    </dxf>
    <dxf>
      <fill>
        <patternFill>
          <bgColor rgb="FF9FD7FD"/>
        </patternFill>
      </fill>
    </dxf>
    <dxf>
      <fill>
        <patternFill>
          <bgColor rgb="FFC8FCA4"/>
        </patternFill>
      </fill>
    </dxf>
  </dxfs>
  <tableStyles count="0" defaultTableStyle="TableStyleMedium9"/>
  <colors>
    <mruColors>
      <color rgb="FFCCFFCC"/>
      <color rgb="FFC8FCA4"/>
      <color rgb="FFCCFFFF"/>
      <color rgb="FF0066FF"/>
      <color rgb="FF9FD7FD"/>
      <color rgb="FFFEC6F9"/>
      <color rgb="FFFFCCFF"/>
      <color rgb="FFFF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microsoft.com/office/2006/relationships/vbaProject" Target="vbaProject.bin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externalLink" Target="externalLinks/externalLink2.xml"/><Relationship Id="rId30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http://www.google.fr/url?sa=t&amp;rct=j&amp;q=&amp;esrc=s&amp;source=web&amp;cd=6&amp;cad=rja&amp;uact=8&amp;sqi=2&amp;ved=0CC0Q9QEwBQ&amp;url=http://www.google.fr/imgres?imgurl=http://mmf.logic-immo.com/mmf/fr/static/informer/p7-etl-villennes-sur-seine-michel-pons.jpg&amp;imgrefurl=http://www.logic-immo.com/tendance-immobilier/2012/05/31/villennes-sur-seine--un-petit-coin-de-paradis-43380.php&amp;h=225&amp;w=150&amp;tbnid=li_s0OlRHwmNpM:&amp;zoom=1&amp;tbnh=101&amp;tbnw=67&amp;usg=__2Tk57wAn6uS97rMIjQAWiptV3Fg=&amp;docid=g9prGZkTV5knSM&amp;ei=LU2EVfDRHcH1Us7hgFg&amp;usg=AFQjCNFZ_IsUjkk7mgo_kcBkFOM4IfZe2w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3</xdr:col>
          <xdr:colOff>514350</xdr:colOff>
          <xdr:row>0</xdr:row>
          <xdr:rowOff>19050</xdr:rowOff>
        </xdr:from>
        <xdr:to>
          <xdr:col>3</xdr:col>
          <xdr:colOff>828675</xdr:colOff>
          <xdr:row>0</xdr:row>
          <xdr:rowOff>209550</xdr:rowOff>
        </xdr:to>
        <xdr:sp macro="" textlink="">
          <xdr:nvSpPr>
            <xdr:cNvPr id="8193" name="Button 1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1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Save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4</xdr:col>
          <xdr:colOff>409575</xdr:colOff>
          <xdr:row>16</xdr:row>
          <xdr:rowOff>104775</xdr:rowOff>
        </xdr:from>
        <xdr:to>
          <xdr:col>5</xdr:col>
          <xdr:colOff>342900</xdr:colOff>
          <xdr:row>19</xdr:row>
          <xdr:rowOff>47625</xdr:rowOff>
        </xdr:to>
        <xdr:sp macro="" textlink="">
          <xdr:nvSpPr>
            <xdr:cNvPr id="4097" name="Button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Bouton 1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35</xdr:col>
          <xdr:colOff>238125</xdr:colOff>
          <xdr:row>31</xdr:row>
          <xdr:rowOff>104775</xdr:rowOff>
        </xdr:from>
        <xdr:to>
          <xdr:col>36</xdr:col>
          <xdr:colOff>476250</xdr:colOff>
          <xdr:row>35</xdr:row>
          <xdr:rowOff>57150</xdr:rowOff>
        </xdr:to>
        <xdr:sp macro="" textlink="">
          <xdr:nvSpPr>
            <xdr:cNvPr id="4098" name="Button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2860" rIns="27432" bIns="22860" anchor="ctr" upright="1"/>
            <a:lstStyle/>
            <a:p>
              <a:pPr algn="ctr" rtl="0">
                <a:defRPr sz="1000"/>
              </a:pPr>
              <a:r>
                <a:rPr lang="fr-FR" sz="1000" b="0" i="0" u="none" strike="noStrike" baseline="0">
                  <a:solidFill>
                    <a:srgbClr val="000000"/>
                  </a:solidFill>
                  <a:latin typeface="Arial"/>
                  <a:cs typeface="Arial"/>
                </a:rPr>
                <a:t>Bouton 2</a:t>
              </a:r>
            </a:p>
          </xdr:txBody>
        </xdr:sp>
        <xdr:clientData fPrintsWithSheet="0"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0</xdr:colOff>
      <xdr:row>16</xdr:row>
      <xdr:rowOff>0</xdr:rowOff>
    </xdr:from>
    <xdr:to>
      <xdr:col>6</xdr:col>
      <xdr:colOff>638175</xdr:colOff>
      <xdr:row>20</xdr:row>
      <xdr:rowOff>162983</xdr:rowOff>
    </xdr:to>
    <xdr:sp macro="" textlink="">
      <xdr:nvSpPr>
        <xdr:cNvPr id="20484" name="AutoShape 6" descr="Résultat de recherche d'images pour &quot;michel pons&quot;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1800-000004500000}"/>
            </a:ext>
          </a:extLst>
        </xdr:cNvPr>
        <xdr:cNvSpPr>
          <a:spLocks noChangeAspect="1" noChangeArrowheads="1"/>
        </xdr:cNvSpPr>
      </xdr:nvSpPr>
      <xdr:spPr bwMode="auto">
        <a:xfrm>
          <a:off x="14639925" y="3524250"/>
          <a:ext cx="638175" cy="952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ARIE-~1/AppData/Local/Temp/00%20BNF/IPMS/Resto_TVIPMS%20(5)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nne-Clarisse/Downloads/FFA_Inscriptions_5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Data_Input"/>
      <sheetName val="Import"/>
      <sheetName val="Cafetaria"/>
      <sheetName val="CSV0"/>
      <sheetName val="CSV1"/>
      <sheetName val="CSV2"/>
      <sheetName val="Import_Table"/>
      <sheetName val=" Kiosques"/>
    </sheetNames>
    <sheetDataSet>
      <sheetData sheetId="0">
        <row r="1">
          <cell r="AB1" t="str">
            <v xml:space="preserve">
</v>
          </cell>
        </row>
      </sheetData>
      <sheetData sheetId="1">
        <row r="1">
          <cell r="A1" t="str">
            <v>Fermeture du Self et animations ("ouvert", "fermé", "Animation xxxxx")</v>
          </cell>
          <cell r="C1" t="str">
            <v>Indien</v>
          </cell>
          <cell r="D1" t="str">
            <v>ouvert</v>
          </cell>
          <cell r="E1" t="str">
            <v>ouvert</v>
          </cell>
          <cell r="F1" t="str">
            <v>ouvert</v>
          </cell>
          <cell r="G1" t="str">
            <v>ouvert</v>
          </cell>
          <cell r="H1" t="str">
            <v>ouvert</v>
          </cell>
          <cell r="I1" t="str">
            <v>fermé</v>
          </cell>
          <cell r="J1" t="str">
            <v>ouvert</v>
          </cell>
          <cell r="K1" t="str">
            <v>ouvert</v>
          </cell>
          <cell r="L1" t="str">
            <v>ouvert</v>
          </cell>
          <cell r="M1" t="str">
            <v>ouvert</v>
          </cell>
          <cell r="N1" t="str">
            <v>ouvert</v>
          </cell>
          <cell r="O1" t="str">
            <v>ouvert</v>
          </cell>
          <cell r="P1" t="str">
            <v>fermé</v>
          </cell>
          <cell r="Q1" t="str">
            <v>ouvert</v>
          </cell>
          <cell r="R1" t="str">
            <v>ouvert</v>
          </cell>
          <cell r="S1" t="str">
            <v>ouvert</v>
          </cell>
          <cell r="T1" t="str">
            <v>ouvert</v>
          </cell>
          <cell r="U1" t="str">
            <v>ouvert</v>
          </cell>
          <cell r="V1" t="str">
            <v>ouvert</v>
          </cell>
          <cell r="W1" t="str">
            <v>fermé</v>
          </cell>
          <cell r="X1" t="str">
            <v>ouvert</v>
          </cell>
          <cell r="Y1" t="str">
            <v>ouvert</v>
          </cell>
          <cell r="Z1" t="str">
            <v>ouvert</v>
          </cell>
          <cell r="AA1" t="str">
            <v>ouvert</v>
          </cell>
          <cell r="AB1" t="str">
            <v>ouvert</v>
          </cell>
          <cell r="AC1" t="str">
            <v>ouvert</v>
          </cell>
          <cell r="AD1" t="str">
            <v>fermé</v>
          </cell>
          <cell r="AE1" t="str">
            <v>ouvert</v>
          </cell>
          <cell r="AF1" t="str">
            <v>ouvert</v>
          </cell>
          <cell r="AG1" t="str">
            <v>ouvert</v>
          </cell>
          <cell r="AH1" t="str">
            <v>ouvert</v>
          </cell>
          <cell r="AI1" t="str">
            <v>ouvert</v>
          </cell>
          <cell r="AJ1" t="str">
            <v>ouvert</v>
          </cell>
          <cell r="AK1" t="str">
            <v>fermé</v>
          </cell>
          <cell r="AL1" t="str">
            <v>ouvert</v>
          </cell>
          <cell r="AM1" t="str">
            <v>ouvert</v>
          </cell>
          <cell r="AN1" t="str">
            <v>ouvert</v>
          </cell>
          <cell r="AO1" t="str">
            <v>ouvert</v>
          </cell>
        </row>
        <row r="2">
          <cell r="A2" t="str">
            <v>Type de denrée</v>
          </cell>
          <cell r="B2" t="str">
            <v>Kiosque</v>
          </cell>
          <cell r="C2">
            <v>41456</v>
          </cell>
          <cell r="D2">
            <v>41457</v>
          </cell>
          <cell r="E2">
            <v>41458</v>
          </cell>
          <cell r="F2">
            <v>41459</v>
          </cell>
          <cell r="G2">
            <v>41460</v>
          </cell>
          <cell r="H2">
            <v>41461</v>
          </cell>
          <cell r="I2">
            <v>41462</v>
          </cell>
          <cell r="J2">
            <v>41463</v>
          </cell>
          <cell r="K2">
            <v>41464</v>
          </cell>
          <cell r="L2">
            <v>41465</v>
          </cell>
          <cell r="M2">
            <v>41466</v>
          </cell>
          <cell r="N2">
            <v>41467</v>
          </cell>
          <cell r="O2">
            <v>41468</v>
          </cell>
          <cell r="P2">
            <v>41469</v>
          </cell>
          <cell r="Q2">
            <v>41470</v>
          </cell>
          <cell r="R2">
            <v>41471</v>
          </cell>
          <cell r="S2">
            <v>41472</v>
          </cell>
          <cell r="T2">
            <v>41473</v>
          </cell>
          <cell r="U2">
            <v>41474</v>
          </cell>
          <cell r="V2">
            <v>41475</v>
          </cell>
          <cell r="W2">
            <v>41476</v>
          </cell>
          <cell r="X2">
            <v>41477</v>
          </cell>
          <cell r="Y2">
            <v>41478</v>
          </cell>
          <cell r="Z2">
            <v>41479</v>
          </cell>
          <cell r="AA2">
            <v>41480</v>
          </cell>
          <cell r="AB2">
            <v>41481</v>
          </cell>
          <cell r="AC2">
            <v>41482</v>
          </cell>
          <cell r="AD2">
            <v>41483</v>
          </cell>
          <cell r="AE2">
            <v>41484</v>
          </cell>
          <cell r="AF2">
            <v>41485</v>
          </cell>
          <cell r="AG2">
            <v>41486</v>
          </cell>
          <cell r="AH2">
            <v>41487</v>
          </cell>
          <cell r="AI2">
            <v>41488</v>
          </cell>
          <cell r="AJ2">
            <v>41489</v>
          </cell>
          <cell r="AK2">
            <v>41490</v>
          </cell>
          <cell r="AL2">
            <v>41491</v>
          </cell>
          <cell r="AM2">
            <v>41492</v>
          </cell>
          <cell r="AN2">
            <v>41493</v>
          </cell>
          <cell r="AO2">
            <v>41494</v>
          </cell>
        </row>
        <row r="3">
          <cell r="C3" t="str">
            <v>Salade verte</v>
          </cell>
          <cell r="D3" t="str">
            <v>Salade verte</v>
          </cell>
          <cell r="E3" t="str">
            <v>Salade verte</v>
          </cell>
          <cell r="F3" t="str">
            <v>Salade verte</v>
          </cell>
          <cell r="G3" t="str">
            <v>Salade verte</v>
          </cell>
          <cell r="H3" t="str">
            <v>Salade verte</v>
          </cell>
          <cell r="I3" t="str">
            <v>Salade verte</v>
          </cell>
          <cell r="J3" t="str">
            <v>Salade verte</v>
          </cell>
          <cell r="K3" t="str">
            <v>Salade verte</v>
          </cell>
          <cell r="L3" t="str">
            <v>Salade verte</v>
          </cell>
          <cell r="M3" t="str">
            <v>Salade verte</v>
          </cell>
          <cell r="N3" t="str">
            <v>Salade verte</v>
          </cell>
          <cell r="O3" t="str">
            <v>Salade verte</v>
          </cell>
          <cell r="P3" t="str">
            <v>Salade verte</v>
          </cell>
          <cell r="Q3">
            <v>0</v>
          </cell>
          <cell r="R3">
            <v>0</v>
          </cell>
          <cell r="S3">
            <v>0</v>
          </cell>
          <cell r="T3">
            <v>0</v>
          </cell>
          <cell r="U3">
            <v>0</v>
          </cell>
          <cell r="V3">
            <v>0</v>
          </cell>
          <cell r="W3">
            <v>0</v>
          </cell>
          <cell r="X3">
            <v>0</v>
          </cell>
          <cell r="Y3">
            <v>0</v>
          </cell>
          <cell r="Z3">
            <v>0</v>
          </cell>
          <cell r="AA3">
            <v>0</v>
          </cell>
          <cell r="AB3">
            <v>0</v>
          </cell>
          <cell r="AC3">
            <v>0</v>
          </cell>
          <cell r="AD3">
            <v>0</v>
          </cell>
          <cell r="AE3">
            <v>0</v>
          </cell>
          <cell r="AF3">
            <v>0</v>
          </cell>
          <cell r="AG3">
            <v>0</v>
          </cell>
          <cell r="AH3">
            <v>0</v>
          </cell>
          <cell r="AI3">
            <v>0</v>
          </cell>
          <cell r="AJ3">
            <v>0</v>
          </cell>
          <cell r="AK3">
            <v>0</v>
          </cell>
          <cell r="AL3">
            <v>0</v>
          </cell>
          <cell r="AM3">
            <v>0</v>
          </cell>
          <cell r="AN3">
            <v>0</v>
          </cell>
          <cell r="AO3">
            <v>0</v>
          </cell>
        </row>
        <row r="4">
          <cell r="C4" t="str">
            <v>Chou blanc aux raisins</v>
          </cell>
          <cell r="D4" t="str">
            <v>Carotte rapée aux noix</v>
          </cell>
          <cell r="E4" t="str">
            <v>Tomate à la ciboulette</v>
          </cell>
          <cell r="F4" t="str">
            <v>Salade coleslaw</v>
          </cell>
          <cell r="G4" t="str">
            <v>Chou rouge</v>
          </cell>
          <cell r="H4" t="str">
            <v>carotte rapée</v>
          </cell>
          <cell r="I4" t="str">
            <v>concombre</v>
          </cell>
          <cell r="J4" t="str">
            <v>Carotte rapée aux raisins</v>
          </cell>
          <cell r="K4" t="str">
            <v>Concombre à la ciboulette</v>
          </cell>
          <cell r="L4" t="str">
            <v>Tomate persillée</v>
          </cell>
          <cell r="M4" t="str">
            <v>Chou blanc aux noix</v>
          </cell>
          <cell r="N4" t="str">
            <v>Celeri rémoulade</v>
          </cell>
          <cell r="O4" t="str">
            <v>Tomate</v>
          </cell>
          <cell r="P4" t="str">
            <v>Chou blanc</v>
          </cell>
          <cell r="Q4">
            <v>0</v>
          </cell>
          <cell r="R4">
            <v>0</v>
          </cell>
          <cell r="S4">
            <v>0</v>
          </cell>
          <cell r="T4">
            <v>0</v>
          </cell>
          <cell r="U4">
            <v>0</v>
          </cell>
          <cell r="V4">
            <v>0</v>
          </cell>
          <cell r="W4">
            <v>0</v>
          </cell>
          <cell r="X4">
            <v>0</v>
          </cell>
          <cell r="Y4">
            <v>0</v>
          </cell>
          <cell r="Z4">
            <v>0</v>
          </cell>
          <cell r="AA4">
            <v>0</v>
          </cell>
          <cell r="AB4">
            <v>0</v>
          </cell>
          <cell r="AC4">
            <v>0</v>
          </cell>
          <cell r="AD4">
            <v>0</v>
          </cell>
          <cell r="AE4">
            <v>0</v>
          </cell>
          <cell r="AF4">
            <v>0</v>
          </cell>
          <cell r="AG4">
            <v>0</v>
          </cell>
          <cell r="AH4">
            <v>0</v>
          </cell>
          <cell r="AI4">
            <v>0</v>
          </cell>
          <cell r="AJ4">
            <v>0</v>
          </cell>
          <cell r="AK4">
            <v>0</v>
          </cell>
          <cell r="AL4">
            <v>0</v>
          </cell>
          <cell r="AM4">
            <v>0</v>
          </cell>
          <cell r="AN4">
            <v>0</v>
          </cell>
          <cell r="AO4">
            <v>0</v>
          </cell>
        </row>
        <row r="5">
          <cell r="C5" t="str">
            <v>Œuf dur mayonnaise au curry</v>
          </cell>
          <cell r="D5" t="str">
            <v>Œuf dur au paprika</v>
          </cell>
          <cell r="E5" t="str">
            <v>Œuf dur mayonnaise</v>
          </cell>
          <cell r="F5" t="str">
            <v>Œuf dur à la ciboulette</v>
          </cell>
          <cell r="G5" t="str">
            <v>Œuf dur à la moutarde</v>
          </cell>
          <cell r="H5" t="str">
            <v>Œuf dur mayonnaise</v>
          </cell>
          <cell r="I5" t="str">
            <v>Œuf dur aux olives</v>
          </cell>
          <cell r="J5" t="str">
            <v>Œuf dur mayonnaise au curry</v>
          </cell>
          <cell r="K5" t="str">
            <v>Œuf dur mayonnaise paprika</v>
          </cell>
          <cell r="L5" t="str">
            <v>Œuf dur mayonnaise</v>
          </cell>
          <cell r="M5" t="str">
            <v>Œuf dur à la ciboulette</v>
          </cell>
          <cell r="N5" t="str">
            <v>Œuf dur mayonnaise à la moutarde</v>
          </cell>
          <cell r="O5" t="str">
            <v>Carotte</v>
          </cell>
          <cell r="P5" t="str">
            <v>Betterave</v>
          </cell>
          <cell r="Q5">
            <v>0</v>
          </cell>
          <cell r="R5">
            <v>0</v>
          </cell>
          <cell r="S5">
            <v>0</v>
          </cell>
          <cell r="T5">
            <v>0</v>
          </cell>
          <cell r="U5">
            <v>0</v>
          </cell>
          <cell r="V5">
            <v>0</v>
          </cell>
          <cell r="W5">
            <v>0</v>
          </cell>
          <cell r="X5">
            <v>0</v>
          </cell>
          <cell r="Y5">
            <v>0</v>
          </cell>
          <cell r="Z5">
            <v>0</v>
          </cell>
          <cell r="AA5">
            <v>0</v>
          </cell>
          <cell r="AB5">
            <v>0</v>
          </cell>
          <cell r="AC5">
            <v>0</v>
          </cell>
          <cell r="AD5">
            <v>0</v>
          </cell>
          <cell r="AE5">
            <v>0</v>
          </cell>
          <cell r="AF5">
            <v>0</v>
          </cell>
          <cell r="AG5">
            <v>0</v>
          </cell>
          <cell r="AH5">
            <v>0</v>
          </cell>
          <cell r="AI5">
            <v>0</v>
          </cell>
          <cell r="AJ5">
            <v>0</v>
          </cell>
          <cell r="AK5">
            <v>0</v>
          </cell>
          <cell r="AL5">
            <v>0</v>
          </cell>
          <cell r="AM5">
            <v>0</v>
          </cell>
          <cell r="AN5">
            <v>0</v>
          </cell>
          <cell r="AO5">
            <v>0</v>
          </cell>
        </row>
        <row r="6">
          <cell r="C6" t="str">
            <v>Saucisson sec</v>
          </cell>
          <cell r="D6" t="str">
            <v>Cervelas vinaigette</v>
          </cell>
          <cell r="E6" t="str">
            <v>Museau vinaigrette</v>
          </cell>
          <cell r="F6" t="str">
            <v>Saucisson à l'ail</v>
          </cell>
          <cell r="G6" t="str">
            <v>Salami</v>
          </cell>
          <cell r="H6" t="str">
            <v>Paté en croûte</v>
          </cell>
          <cell r="I6" t="str">
            <v>Salami</v>
          </cell>
          <cell r="J6" t="str">
            <v>Mortadelle</v>
          </cell>
          <cell r="K6" t="str">
            <v>Roulade de volaille</v>
          </cell>
          <cell r="L6" t="str">
            <v>Paté de campagne</v>
          </cell>
          <cell r="M6" t="str">
            <v>Mousse de foie de porc</v>
          </cell>
          <cell r="N6" t="str">
            <v>Saucisson sec</v>
          </cell>
          <cell r="O6" t="str">
            <v>Saucisson à l'ail</v>
          </cell>
          <cell r="P6" t="str">
            <v>Paté en croûte</v>
          </cell>
          <cell r="Q6">
            <v>0</v>
          </cell>
          <cell r="R6">
            <v>0</v>
          </cell>
          <cell r="S6">
            <v>0</v>
          </cell>
          <cell r="T6">
            <v>0</v>
          </cell>
          <cell r="U6">
            <v>0</v>
          </cell>
          <cell r="V6">
            <v>0</v>
          </cell>
          <cell r="W6">
            <v>0</v>
          </cell>
          <cell r="X6">
            <v>0</v>
          </cell>
          <cell r="Y6">
            <v>0</v>
          </cell>
          <cell r="Z6">
            <v>0</v>
          </cell>
          <cell r="AA6">
            <v>0</v>
          </cell>
          <cell r="AB6">
            <v>0</v>
          </cell>
          <cell r="AC6">
            <v>0</v>
          </cell>
          <cell r="AD6">
            <v>0</v>
          </cell>
          <cell r="AE6">
            <v>0</v>
          </cell>
          <cell r="AF6">
            <v>0</v>
          </cell>
          <cell r="AG6">
            <v>0</v>
          </cell>
          <cell r="AH6">
            <v>0</v>
          </cell>
          <cell r="AI6">
            <v>0</v>
          </cell>
          <cell r="AJ6">
            <v>0</v>
          </cell>
          <cell r="AK6">
            <v>0</v>
          </cell>
          <cell r="AL6">
            <v>0</v>
          </cell>
          <cell r="AM6">
            <v>0</v>
          </cell>
          <cell r="AN6">
            <v>0</v>
          </cell>
          <cell r="AO6">
            <v>0</v>
          </cell>
        </row>
        <row r="7">
          <cell r="C7">
            <v>0</v>
          </cell>
          <cell r="D7">
            <v>0</v>
          </cell>
          <cell r="E7">
            <v>0</v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>
            <v>0</v>
          </cell>
          <cell r="U7">
            <v>0</v>
          </cell>
          <cell r="V7">
            <v>0</v>
          </cell>
          <cell r="W7">
            <v>0</v>
          </cell>
          <cell r="X7">
            <v>0</v>
          </cell>
          <cell r="Y7">
            <v>0</v>
          </cell>
          <cell r="Z7">
            <v>0</v>
          </cell>
          <cell r="AA7">
            <v>0</v>
          </cell>
          <cell r="AB7">
            <v>0</v>
          </cell>
          <cell r="AC7">
            <v>0</v>
          </cell>
          <cell r="AD7">
            <v>0</v>
          </cell>
          <cell r="AE7">
            <v>0</v>
          </cell>
          <cell r="AF7">
            <v>0</v>
          </cell>
          <cell r="AG7">
            <v>0</v>
          </cell>
          <cell r="AH7">
            <v>0</v>
          </cell>
          <cell r="AI7">
            <v>0</v>
          </cell>
          <cell r="AJ7">
            <v>0</v>
          </cell>
          <cell r="AK7">
            <v>0</v>
          </cell>
          <cell r="AL7">
            <v>0</v>
          </cell>
          <cell r="AM7">
            <v>0</v>
          </cell>
          <cell r="AN7">
            <v>0</v>
          </cell>
          <cell r="AO7">
            <v>0</v>
          </cell>
        </row>
        <row r="8">
          <cell r="C8" t="str">
            <v>Jambon Blanc / Jambon Cru</v>
          </cell>
          <cell r="D8" t="str">
            <v>Jambon blanc / Jambon cru</v>
          </cell>
          <cell r="E8" t="str">
            <v>Jambon blanc / Jambon cru</v>
          </cell>
          <cell r="F8" t="str">
            <v>Jambon blanc / Jambon cru</v>
          </cell>
          <cell r="G8" t="str">
            <v>Jambon blanc / Jambon cru</v>
          </cell>
          <cell r="H8" t="str">
            <v>Jambon blanc</v>
          </cell>
          <cell r="I8" t="str">
            <v>jambon blanc</v>
          </cell>
          <cell r="J8" t="str">
            <v>Jambon blanc</v>
          </cell>
          <cell r="K8" t="str">
            <v>Jambon blanc</v>
          </cell>
          <cell r="L8" t="str">
            <v>Jambon blanc</v>
          </cell>
          <cell r="M8" t="str">
            <v>Jambon blanc</v>
          </cell>
          <cell r="N8" t="str">
            <v>Jambon blanc</v>
          </cell>
          <cell r="O8" t="str">
            <v>Jambon blanc</v>
          </cell>
          <cell r="P8" t="str">
            <v>Jambon blanc</v>
          </cell>
          <cell r="Q8">
            <v>0</v>
          </cell>
          <cell r="R8">
            <v>0</v>
          </cell>
          <cell r="S8">
            <v>0</v>
          </cell>
          <cell r="T8">
            <v>0</v>
          </cell>
          <cell r="U8">
            <v>0</v>
          </cell>
          <cell r="V8">
            <v>0</v>
          </cell>
          <cell r="W8">
            <v>0</v>
          </cell>
          <cell r="X8">
            <v>0</v>
          </cell>
          <cell r="Y8">
            <v>0</v>
          </cell>
          <cell r="Z8">
            <v>0</v>
          </cell>
          <cell r="AA8">
            <v>0</v>
          </cell>
          <cell r="AB8">
            <v>0</v>
          </cell>
          <cell r="AC8">
            <v>0</v>
          </cell>
          <cell r="AD8">
            <v>0</v>
          </cell>
          <cell r="AE8">
            <v>0</v>
          </cell>
          <cell r="AF8">
            <v>0</v>
          </cell>
          <cell r="AG8">
            <v>0</v>
          </cell>
          <cell r="AH8">
            <v>0</v>
          </cell>
          <cell r="AI8">
            <v>0</v>
          </cell>
          <cell r="AJ8">
            <v>0</v>
          </cell>
          <cell r="AK8">
            <v>0</v>
          </cell>
          <cell r="AL8">
            <v>0</v>
          </cell>
          <cell r="AM8">
            <v>0</v>
          </cell>
          <cell r="AN8">
            <v>0</v>
          </cell>
          <cell r="AO8">
            <v>0</v>
          </cell>
        </row>
        <row r="9">
          <cell r="C9" t="str">
            <v>Concombre bio</v>
          </cell>
          <cell r="D9" t="str">
            <v>Brocolis bio</v>
          </cell>
          <cell r="E9" t="str">
            <v>Céleri rave bio</v>
          </cell>
          <cell r="F9" t="str">
            <v>Concombre bio</v>
          </cell>
          <cell r="G9" t="str">
            <v>Haricot vert bio</v>
          </cell>
          <cell r="H9">
            <v>0</v>
          </cell>
          <cell r="I9">
            <v>0</v>
          </cell>
          <cell r="J9" t="str">
            <v>Concombre bio</v>
          </cell>
          <cell r="K9" t="str">
            <v>Tomate bio</v>
          </cell>
          <cell r="L9" t="str">
            <v>Celeri rave bio</v>
          </cell>
          <cell r="M9" t="str">
            <v>Brocolis bio</v>
          </cell>
          <cell r="N9" t="str">
            <v>Haricot vert bio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>
            <v>0</v>
          </cell>
          <cell r="U9">
            <v>0</v>
          </cell>
          <cell r="V9">
            <v>0</v>
          </cell>
          <cell r="W9">
            <v>0</v>
          </cell>
          <cell r="X9">
            <v>0</v>
          </cell>
          <cell r="Y9">
            <v>0</v>
          </cell>
          <cell r="Z9">
            <v>0</v>
          </cell>
          <cell r="AA9">
            <v>0</v>
          </cell>
          <cell r="AB9">
            <v>0</v>
          </cell>
          <cell r="AC9">
            <v>0</v>
          </cell>
          <cell r="AD9">
            <v>0</v>
          </cell>
          <cell r="AE9">
            <v>0</v>
          </cell>
          <cell r="AF9">
            <v>0</v>
          </cell>
          <cell r="AG9">
            <v>0</v>
          </cell>
          <cell r="AH9">
            <v>0</v>
          </cell>
          <cell r="AI9">
            <v>0</v>
          </cell>
          <cell r="AJ9">
            <v>0</v>
          </cell>
          <cell r="AK9">
            <v>0</v>
          </cell>
          <cell r="AL9">
            <v>0</v>
          </cell>
          <cell r="AM9">
            <v>0</v>
          </cell>
          <cell r="AN9">
            <v>0</v>
          </cell>
          <cell r="AO9">
            <v>0</v>
          </cell>
        </row>
        <row r="10">
          <cell r="C10" t="str">
            <v>Betterave bio</v>
          </cell>
          <cell r="D10" t="str">
            <v>Tomate bio</v>
          </cell>
          <cell r="E10" t="str">
            <v>Carotte rapée</v>
          </cell>
          <cell r="F10" t="str">
            <v>Choux fleurs bio</v>
          </cell>
          <cell r="G10" t="str">
            <v>Pamplemouisse bio</v>
          </cell>
          <cell r="H10">
            <v>0</v>
          </cell>
          <cell r="I10">
            <v>0</v>
          </cell>
          <cell r="J10" t="str">
            <v>Betterave bio</v>
          </cell>
          <cell r="K10" t="str">
            <v>Carotte rapée</v>
          </cell>
          <cell r="L10" t="str">
            <v>Concombre bio</v>
          </cell>
          <cell r="M10" t="str">
            <v>Choux fleurs bio</v>
          </cell>
          <cell r="N10" t="str">
            <v>Pamplemousse bio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>
            <v>0</v>
          </cell>
          <cell r="U10">
            <v>0</v>
          </cell>
          <cell r="V10">
            <v>0</v>
          </cell>
          <cell r="W10">
            <v>0</v>
          </cell>
          <cell r="X10">
            <v>0</v>
          </cell>
          <cell r="Y10">
            <v>0</v>
          </cell>
          <cell r="Z10">
            <v>0</v>
          </cell>
          <cell r="AA10">
            <v>0</v>
          </cell>
          <cell r="AB10">
            <v>0</v>
          </cell>
          <cell r="AC10">
            <v>0</v>
          </cell>
          <cell r="AD10">
            <v>0</v>
          </cell>
          <cell r="AE10">
            <v>0</v>
          </cell>
          <cell r="AF10">
            <v>0</v>
          </cell>
          <cell r="AG10">
            <v>0</v>
          </cell>
          <cell r="AH10">
            <v>0</v>
          </cell>
          <cell r="AI10">
            <v>0</v>
          </cell>
          <cell r="AJ10">
            <v>0</v>
          </cell>
          <cell r="AK10">
            <v>0</v>
          </cell>
          <cell r="AL10">
            <v>0</v>
          </cell>
          <cell r="AM10">
            <v>0</v>
          </cell>
          <cell r="AN10">
            <v>0</v>
          </cell>
          <cell r="AO10">
            <v>0</v>
          </cell>
        </row>
        <row r="11">
          <cell r="C11">
            <v>0</v>
          </cell>
          <cell r="D11">
            <v>0</v>
          </cell>
          <cell r="E11">
            <v>0</v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>
            <v>0</v>
          </cell>
          <cell r="U11">
            <v>0</v>
          </cell>
          <cell r="V11">
            <v>0</v>
          </cell>
          <cell r="W11">
            <v>0</v>
          </cell>
          <cell r="X11">
            <v>0</v>
          </cell>
          <cell r="Y11">
            <v>0</v>
          </cell>
          <cell r="Z11">
            <v>0</v>
          </cell>
          <cell r="AA11">
            <v>0</v>
          </cell>
          <cell r="AB11">
            <v>0</v>
          </cell>
          <cell r="AC11">
            <v>0</v>
          </cell>
          <cell r="AD11">
            <v>0</v>
          </cell>
          <cell r="AE11">
            <v>0</v>
          </cell>
          <cell r="AF11">
            <v>0</v>
          </cell>
          <cell r="AG11">
            <v>0</v>
          </cell>
          <cell r="AH11">
            <v>0</v>
          </cell>
          <cell r="AI11">
            <v>0</v>
          </cell>
          <cell r="AJ11">
            <v>0</v>
          </cell>
          <cell r="AK11">
            <v>0</v>
          </cell>
          <cell r="AL11">
            <v>0</v>
          </cell>
          <cell r="AM11">
            <v>0</v>
          </cell>
          <cell r="AN11">
            <v>0</v>
          </cell>
          <cell r="AO11">
            <v>0</v>
          </cell>
        </row>
        <row r="12">
          <cell r="C12" t="str">
            <v>Tomate fêta</v>
          </cell>
          <cell r="D12" t="str">
            <v>Poireaux vinaigrette</v>
          </cell>
          <cell r="E12" t="str">
            <v>Concombre au fromage blanc à la ciboulette</v>
          </cell>
          <cell r="F12" t="str">
            <v>Petit flan de courgette</v>
          </cell>
          <cell r="G12" t="str">
            <v>Salade de soja et crevette</v>
          </cell>
          <cell r="H12">
            <v>0</v>
          </cell>
          <cell r="I12">
            <v>0</v>
          </cell>
          <cell r="J12" t="str">
            <v>Pomelos aux crevettes</v>
          </cell>
          <cell r="K12" t="str">
            <v>Salade fraicheur</v>
          </cell>
          <cell r="L12" t="str">
            <v>Concombre fêta</v>
          </cell>
          <cell r="M12" t="str">
            <v>Salade niçoise</v>
          </cell>
          <cell r="N12" t="str">
            <v>Tomate mozzarella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>
            <v>0</v>
          </cell>
          <cell r="U12">
            <v>0</v>
          </cell>
          <cell r="V12">
            <v>0</v>
          </cell>
          <cell r="W12">
            <v>0</v>
          </cell>
          <cell r="X12">
            <v>0</v>
          </cell>
          <cell r="Y12">
            <v>0</v>
          </cell>
          <cell r="Z12">
            <v>0</v>
          </cell>
          <cell r="AA12">
            <v>0</v>
          </cell>
          <cell r="AB12">
            <v>0</v>
          </cell>
          <cell r="AC12">
            <v>0</v>
          </cell>
          <cell r="AD12">
            <v>0</v>
          </cell>
          <cell r="AE12">
            <v>0</v>
          </cell>
          <cell r="AF12">
            <v>0</v>
          </cell>
          <cell r="AG12">
            <v>0</v>
          </cell>
          <cell r="AH12">
            <v>0</v>
          </cell>
          <cell r="AI12">
            <v>0</v>
          </cell>
          <cell r="AJ12">
            <v>0</v>
          </cell>
          <cell r="AK12">
            <v>0</v>
          </cell>
          <cell r="AL12">
            <v>0</v>
          </cell>
          <cell r="AM12">
            <v>0</v>
          </cell>
          <cell r="AN12">
            <v>0</v>
          </cell>
          <cell r="AO12">
            <v>0</v>
          </cell>
        </row>
        <row r="13">
          <cell r="C13" t="str">
            <v>Terrine de noix de st jacques</v>
          </cell>
          <cell r="D13" t="str">
            <v>Champignons à la creme</v>
          </cell>
          <cell r="E13" t="str">
            <v>Salade fraicheur au surimi</v>
          </cell>
          <cell r="F13" t="str">
            <v>Salade de harengs pomme de terre</v>
          </cell>
          <cell r="G13" t="str">
            <v>Tomate mozzarella</v>
          </cell>
          <cell r="H13">
            <v>0</v>
          </cell>
          <cell r="I13">
            <v>0</v>
          </cell>
          <cell r="J13" t="str">
            <v>Salade de harengs</v>
          </cell>
          <cell r="K13" t="str">
            <v>Saumon fumé et toats</v>
          </cell>
          <cell r="L13" t="str">
            <v>Poivrons confits</v>
          </cell>
          <cell r="M13" t="str">
            <v>Salade de soja et dinde</v>
          </cell>
          <cell r="N13" t="str">
            <v>Terrine de noix de st jacques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>
            <v>0</v>
          </cell>
          <cell r="U13">
            <v>0</v>
          </cell>
          <cell r="V13">
            <v>0</v>
          </cell>
          <cell r="W13">
            <v>0</v>
          </cell>
          <cell r="X13">
            <v>0</v>
          </cell>
          <cell r="Y13">
            <v>0</v>
          </cell>
          <cell r="Z13">
            <v>0</v>
          </cell>
          <cell r="AA13">
            <v>0</v>
          </cell>
          <cell r="AB13">
            <v>0</v>
          </cell>
          <cell r="AC13">
            <v>0</v>
          </cell>
          <cell r="AD13">
            <v>0</v>
          </cell>
          <cell r="AE13">
            <v>0</v>
          </cell>
          <cell r="AF13">
            <v>0</v>
          </cell>
          <cell r="AG13">
            <v>0</v>
          </cell>
          <cell r="AH13">
            <v>0</v>
          </cell>
          <cell r="AI13">
            <v>0</v>
          </cell>
          <cell r="AJ13">
            <v>0</v>
          </cell>
          <cell r="AK13">
            <v>0</v>
          </cell>
          <cell r="AL13">
            <v>0</v>
          </cell>
          <cell r="AM13">
            <v>0</v>
          </cell>
          <cell r="AN13">
            <v>0</v>
          </cell>
          <cell r="AO13">
            <v>0</v>
          </cell>
        </row>
        <row r="14">
          <cell r="C14">
            <v>0</v>
          </cell>
          <cell r="D14">
            <v>0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>
            <v>0</v>
          </cell>
          <cell r="U14">
            <v>0</v>
          </cell>
          <cell r="V14">
            <v>0</v>
          </cell>
          <cell r="W14">
            <v>0</v>
          </cell>
          <cell r="X14">
            <v>0</v>
          </cell>
          <cell r="Y14">
            <v>0</v>
          </cell>
          <cell r="Z14">
            <v>0</v>
          </cell>
          <cell r="AA14">
            <v>0</v>
          </cell>
          <cell r="AB14">
            <v>0</v>
          </cell>
          <cell r="AC14">
            <v>0</v>
          </cell>
          <cell r="AD14">
            <v>0</v>
          </cell>
          <cell r="AE14">
            <v>0</v>
          </cell>
          <cell r="AF14">
            <v>0</v>
          </cell>
          <cell r="AG14">
            <v>0</v>
          </cell>
          <cell r="AH14">
            <v>0</v>
          </cell>
          <cell r="AI14">
            <v>0</v>
          </cell>
          <cell r="AJ14">
            <v>0</v>
          </cell>
          <cell r="AK14">
            <v>0</v>
          </cell>
          <cell r="AL14">
            <v>0</v>
          </cell>
          <cell r="AM14">
            <v>0</v>
          </cell>
          <cell r="AN14">
            <v>0</v>
          </cell>
          <cell r="AO14">
            <v>0</v>
          </cell>
        </row>
        <row r="16">
          <cell r="C16" t="str">
            <v>Quiche fermière</v>
          </cell>
          <cell r="D16" t="str">
            <v>Quiche à l'emmental</v>
          </cell>
          <cell r="E16" t="str">
            <v>Tarte aux poireaux</v>
          </cell>
          <cell r="F16" t="str">
            <v>Quiche lorraine</v>
          </cell>
          <cell r="G16" t="str">
            <v>Quiche végétarienne</v>
          </cell>
          <cell r="H16">
            <v>0</v>
          </cell>
          <cell r="I16">
            <v>0</v>
          </cell>
          <cell r="J16" t="str">
            <v>Quiche aux fromages</v>
          </cell>
          <cell r="K16" t="str">
            <v>Quiche tomate et chèvre</v>
          </cell>
          <cell r="L16" t="str">
            <v>Tarte à la provençale</v>
          </cell>
          <cell r="M16" t="str">
            <v>Quiche campagnarde (porc)</v>
          </cell>
          <cell r="N16" t="str">
            <v>Quiche aux oignons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>
            <v>0</v>
          </cell>
          <cell r="X16">
            <v>0</v>
          </cell>
          <cell r="Y16">
            <v>0</v>
          </cell>
          <cell r="Z16">
            <v>0</v>
          </cell>
          <cell r="AA16">
            <v>0</v>
          </cell>
          <cell r="AB16">
            <v>0</v>
          </cell>
          <cell r="AC16">
            <v>0</v>
          </cell>
          <cell r="AD16">
            <v>0</v>
          </cell>
          <cell r="AE16">
            <v>0</v>
          </cell>
          <cell r="AF16">
            <v>0</v>
          </cell>
          <cell r="AG16">
            <v>0</v>
          </cell>
          <cell r="AH16">
            <v>0</v>
          </cell>
          <cell r="AI16">
            <v>0</v>
          </cell>
          <cell r="AJ16">
            <v>0</v>
          </cell>
          <cell r="AK16">
            <v>0</v>
          </cell>
          <cell r="AL16">
            <v>0</v>
          </cell>
          <cell r="AM16">
            <v>0</v>
          </cell>
          <cell r="AN16">
            <v>0</v>
          </cell>
          <cell r="AO16">
            <v>0</v>
          </cell>
        </row>
        <row r="17">
          <cell r="C17" t="str">
            <v>Boudin noir aux pommes</v>
          </cell>
          <cell r="D17" t="str">
            <v>Roti de veau sauce normande</v>
          </cell>
          <cell r="E17" t="str">
            <v>Couscous</v>
          </cell>
          <cell r="F17" t="str">
            <v>Filet de cabillaud aux raisins</v>
          </cell>
          <cell r="G17" t="str">
            <v>Omelette espagnole</v>
          </cell>
          <cell r="H17">
            <v>0</v>
          </cell>
          <cell r="I17">
            <v>0</v>
          </cell>
          <cell r="J17" t="str">
            <v>Filet de hoki sauce vin blanc</v>
          </cell>
          <cell r="K17" t="str">
            <v>Sauté de porc aigre douce</v>
          </cell>
          <cell r="L17" t="str">
            <v>Filet de poisson fumé à l'aneth</v>
          </cell>
          <cell r="M17" t="str">
            <v>Filet de julienne sauce ciboulette</v>
          </cell>
          <cell r="N17" t="str">
            <v>Paupiette de saumon à l'oseille</v>
          </cell>
          <cell r="O17">
            <v>0</v>
          </cell>
          <cell r="P17" t="str">
            <v>Cuisse de poulet rotie</v>
          </cell>
          <cell r="Q17">
            <v>0</v>
          </cell>
          <cell r="R17">
            <v>0</v>
          </cell>
          <cell r="S17">
            <v>0</v>
          </cell>
          <cell r="T17">
            <v>0</v>
          </cell>
          <cell r="U17">
            <v>0</v>
          </cell>
          <cell r="V17">
            <v>0</v>
          </cell>
          <cell r="W17">
            <v>0</v>
          </cell>
          <cell r="X17">
            <v>0</v>
          </cell>
          <cell r="Y17">
            <v>0</v>
          </cell>
          <cell r="Z17">
            <v>0</v>
          </cell>
          <cell r="AA17">
            <v>0</v>
          </cell>
          <cell r="AB17">
            <v>0</v>
          </cell>
          <cell r="AC17">
            <v>0</v>
          </cell>
          <cell r="AD17">
            <v>0</v>
          </cell>
          <cell r="AE17">
            <v>0</v>
          </cell>
          <cell r="AF17">
            <v>0</v>
          </cell>
          <cell r="AG17">
            <v>0</v>
          </cell>
          <cell r="AH17">
            <v>0</v>
          </cell>
          <cell r="AI17">
            <v>0</v>
          </cell>
          <cell r="AJ17">
            <v>0</v>
          </cell>
          <cell r="AK17">
            <v>0</v>
          </cell>
          <cell r="AL17">
            <v>0</v>
          </cell>
          <cell r="AM17">
            <v>0</v>
          </cell>
          <cell r="AN17">
            <v>0</v>
          </cell>
          <cell r="AO17">
            <v>0</v>
          </cell>
        </row>
        <row r="18">
          <cell r="C18" t="str">
            <v>Pavé de lieu noir</v>
          </cell>
          <cell r="D18" t="str">
            <v>Filet de dorade au four</v>
          </cell>
          <cell r="E18">
            <v>0</v>
          </cell>
          <cell r="F18" t="str">
            <v>Grignotte de poulet aux épices</v>
          </cell>
          <cell r="G18" t="str">
            <v>Filet de colin pané sauce tartare</v>
          </cell>
          <cell r="H18" t="str">
            <v>Filet de poisson napolitaine</v>
          </cell>
          <cell r="I18" t="str">
            <v>Roti de bœuf au poivre</v>
          </cell>
          <cell r="J18" t="str">
            <v>Gratin de courgette au fromage de brebis</v>
          </cell>
          <cell r="K18" t="str">
            <v>Filet de truite rôtie</v>
          </cell>
          <cell r="L18" t="str">
            <v>Foie de veau au vinaigre de framboise</v>
          </cell>
          <cell r="M18" t="str">
            <v>Bavette à l'échalote</v>
          </cell>
          <cell r="N18" t="str">
            <v>Escalope de dinde mariné barbecue</v>
          </cell>
          <cell r="O18">
            <v>0</v>
          </cell>
          <cell r="P18" t="str">
            <v>Quiche lorraine</v>
          </cell>
          <cell r="Q18">
            <v>0</v>
          </cell>
          <cell r="R18">
            <v>0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>
            <v>0</v>
          </cell>
          <cell r="X18">
            <v>0</v>
          </cell>
          <cell r="Y18">
            <v>0</v>
          </cell>
          <cell r="Z18">
            <v>0</v>
          </cell>
          <cell r="AA18">
            <v>0</v>
          </cell>
          <cell r="AB18">
            <v>0</v>
          </cell>
          <cell r="AC18">
            <v>0</v>
          </cell>
          <cell r="AD18">
            <v>0</v>
          </cell>
          <cell r="AE18">
            <v>0</v>
          </cell>
          <cell r="AF18">
            <v>0</v>
          </cell>
          <cell r="AG18">
            <v>0</v>
          </cell>
          <cell r="AH18">
            <v>0</v>
          </cell>
          <cell r="AI18">
            <v>0</v>
          </cell>
          <cell r="AJ18">
            <v>0</v>
          </cell>
          <cell r="AK18">
            <v>0</v>
          </cell>
          <cell r="AL18">
            <v>0</v>
          </cell>
          <cell r="AM18">
            <v>0</v>
          </cell>
          <cell r="AN18">
            <v>0</v>
          </cell>
          <cell r="AO18">
            <v>0</v>
          </cell>
        </row>
        <row r="19">
          <cell r="C19" t="str">
            <v>Macaroni à la provencale (présence de porc)</v>
          </cell>
          <cell r="D19" t="str">
            <v>Pizza bergère</v>
          </cell>
          <cell r="E19" t="str">
            <v>Filet d'eglefin aux petits légumes et ricotta</v>
          </cell>
          <cell r="F19" t="str">
            <v>Emincé de bœuf au vin rouge</v>
          </cell>
          <cell r="G19" t="str">
            <v>Emincé de porc grillé sauce moutarde</v>
          </cell>
          <cell r="H19" t="str">
            <v>Cuisse de poulet grillée</v>
          </cell>
          <cell r="I19" t="str">
            <v>Filet de hoki citronné</v>
          </cell>
          <cell r="J19" t="str">
            <v>Bruschetta neptune</v>
          </cell>
          <cell r="K19" t="str">
            <v>Pizza au bœuf épicé</v>
          </cell>
          <cell r="L19" t="str">
            <v>Risotto de poisson et crevette</v>
          </cell>
          <cell r="M19" t="str">
            <v>Pizza aux 4 fromages</v>
          </cell>
          <cell r="N19" t="str">
            <v>Spaghetti all amatriciana</v>
          </cell>
          <cell r="O19" t="str">
            <v>Jambon grillé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>
            <v>0</v>
          </cell>
          <cell r="X19">
            <v>0</v>
          </cell>
          <cell r="Y19">
            <v>0</v>
          </cell>
          <cell r="Z19">
            <v>0</v>
          </cell>
          <cell r="AA19">
            <v>0</v>
          </cell>
          <cell r="AB19">
            <v>0</v>
          </cell>
          <cell r="AC19">
            <v>0</v>
          </cell>
          <cell r="AD19">
            <v>0</v>
          </cell>
          <cell r="AE19">
            <v>0</v>
          </cell>
          <cell r="AF19">
            <v>0</v>
          </cell>
          <cell r="AG19">
            <v>0</v>
          </cell>
          <cell r="AH19">
            <v>0</v>
          </cell>
          <cell r="AI19">
            <v>0</v>
          </cell>
          <cell r="AJ19">
            <v>0</v>
          </cell>
          <cell r="AK19">
            <v>0</v>
          </cell>
          <cell r="AL19">
            <v>0</v>
          </cell>
          <cell r="AM19">
            <v>0</v>
          </cell>
          <cell r="AN19">
            <v>0</v>
          </cell>
          <cell r="AO19">
            <v>0</v>
          </cell>
        </row>
        <row r="20">
          <cell r="C20" t="str">
            <v>Jambon fumé grillé</v>
          </cell>
          <cell r="D20" t="str">
            <v>Roti de porc charcutière</v>
          </cell>
          <cell r="E20" t="str">
            <v>Bruschetta au chorizo</v>
          </cell>
          <cell r="F20" t="str">
            <v>Pizza reine (présence de porc)</v>
          </cell>
          <cell r="G20" t="str">
            <v>Marguerite au saumon (pâte fraiche)</v>
          </cell>
          <cell r="H20">
            <v>0</v>
          </cell>
          <cell r="I20">
            <v>0</v>
          </cell>
          <cell r="J20" t="str">
            <v>Saucisse de francfort</v>
          </cell>
          <cell r="K20" t="str">
            <v>Canneloni gratinées</v>
          </cell>
          <cell r="L20" t="str">
            <v>Quenelle de volaille aux champignons</v>
          </cell>
          <cell r="M20" t="str">
            <v>Cuisse de poulet rotie</v>
          </cell>
          <cell r="N20" t="str">
            <v>Lasagne à la bolognaise</v>
          </cell>
          <cell r="O20" t="str">
            <v>Cassolette de poisson aux fruits de mer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>
            <v>0</v>
          </cell>
          <cell r="U20">
            <v>0</v>
          </cell>
          <cell r="V20">
            <v>0</v>
          </cell>
          <cell r="W20">
            <v>0</v>
          </cell>
          <cell r="X20">
            <v>0</v>
          </cell>
          <cell r="Y20">
            <v>0</v>
          </cell>
          <cell r="Z20">
            <v>0</v>
          </cell>
          <cell r="AA20">
            <v>0</v>
          </cell>
          <cell r="AB20">
            <v>0</v>
          </cell>
          <cell r="AC20">
            <v>0</v>
          </cell>
          <cell r="AD20">
            <v>0</v>
          </cell>
          <cell r="AE20">
            <v>0</v>
          </cell>
          <cell r="AF20">
            <v>0</v>
          </cell>
          <cell r="AG20">
            <v>0</v>
          </cell>
          <cell r="AH20">
            <v>0</v>
          </cell>
          <cell r="AI20">
            <v>0</v>
          </cell>
          <cell r="AJ20">
            <v>0</v>
          </cell>
          <cell r="AK20">
            <v>0</v>
          </cell>
          <cell r="AL20">
            <v>0</v>
          </cell>
          <cell r="AM20">
            <v>0</v>
          </cell>
          <cell r="AN20">
            <v>0</v>
          </cell>
          <cell r="AO20">
            <v>0</v>
          </cell>
        </row>
        <row r="21">
          <cell r="C21" t="str">
            <v>Steak haché</v>
          </cell>
          <cell r="D21" t="str">
            <v>steak haché</v>
          </cell>
          <cell r="E21" t="str">
            <v>steak haché</v>
          </cell>
          <cell r="F21" t="str">
            <v>steak haché</v>
          </cell>
          <cell r="G21" t="str">
            <v>steak haché</v>
          </cell>
          <cell r="H21" t="str">
            <v>steak haché</v>
          </cell>
          <cell r="I21">
            <v>0</v>
          </cell>
          <cell r="J21" t="str">
            <v>Steak haché</v>
          </cell>
          <cell r="K21" t="str">
            <v>Steak haché</v>
          </cell>
          <cell r="L21" t="str">
            <v>Steak haché</v>
          </cell>
          <cell r="M21" t="str">
            <v>Steak haché</v>
          </cell>
          <cell r="N21" t="str">
            <v>Steak haché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>
            <v>0</v>
          </cell>
          <cell r="X21">
            <v>0</v>
          </cell>
          <cell r="Y21">
            <v>0</v>
          </cell>
          <cell r="Z21">
            <v>0</v>
          </cell>
          <cell r="AA21">
            <v>0</v>
          </cell>
          <cell r="AB21">
            <v>0</v>
          </cell>
          <cell r="AC21">
            <v>0</v>
          </cell>
          <cell r="AD21">
            <v>0</v>
          </cell>
          <cell r="AE21">
            <v>0</v>
          </cell>
          <cell r="AF21">
            <v>0</v>
          </cell>
          <cell r="AG21">
            <v>0</v>
          </cell>
          <cell r="AH21">
            <v>0</v>
          </cell>
          <cell r="AI21">
            <v>0</v>
          </cell>
          <cell r="AJ21">
            <v>0</v>
          </cell>
          <cell r="AK21">
            <v>0</v>
          </cell>
          <cell r="AL21">
            <v>0</v>
          </cell>
          <cell r="AM21">
            <v>0</v>
          </cell>
          <cell r="AN21">
            <v>0</v>
          </cell>
          <cell r="AO21">
            <v>0</v>
          </cell>
        </row>
        <row r="22">
          <cell r="C22" t="str">
            <v>basse cote de bœuf</v>
          </cell>
          <cell r="D22" t="str">
            <v>basse cote de bœuf</v>
          </cell>
          <cell r="E22" t="str">
            <v>basse cote de bœuf</v>
          </cell>
          <cell r="F22" t="str">
            <v>basse cote de bœuf</v>
          </cell>
          <cell r="G22" t="str">
            <v>basse cote de bœuf</v>
          </cell>
          <cell r="H22">
            <v>0</v>
          </cell>
          <cell r="I22">
            <v>0</v>
          </cell>
          <cell r="J22" t="str">
            <v>Noix de basse cote</v>
          </cell>
          <cell r="K22" t="str">
            <v>Noix de basse cote</v>
          </cell>
          <cell r="L22" t="str">
            <v>Noix de basse cote</v>
          </cell>
          <cell r="M22" t="str">
            <v>Noix de basse cote</v>
          </cell>
          <cell r="N22" t="str">
            <v>Noix de basse cote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>
            <v>0</v>
          </cell>
          <cell r="X22">
            <v>0</v>
          </cell>
          <cell r="Y22">
            <v>0</v>
          </cell>
          <cell r="Z22">
            <v>0</v>
          </cell>
          <cell r="AA22">
            <v>0</v>
          </cell>
          <cell r="AB22">
            <v>0</v>
          </cell>
          <cell r="AC22">
            <v>0</v>
          </cell>
          <cell r="AD22">
            <v>0</v>
          </cell>
          <cell r="AE22">
            <v>0</v>
          </cell>
          <cell r="AF22">
            <v>0</v>
          </cell>
          <cell r="AG22">
            <v>0</v>
          </cell>
          <cell r="AH22">
            <v>0</v>
          </cell>
          <cell r="AI22">
            <v>0</v>
          </cell>
          <cell r="AJ22">
            <v>0</v>
          </cell>
          <cell r="AK22">
            <v>0</v>
          </cell>
          <cell r="AL22">
            <v>0</v>
          </cell>
          <cell r="AM22">
            <v>0</v>
          </cell>
          <cell r="AN22">
            <v>0</v>
          </cell>
          <cell r="AO22">
            <v>0</v>
          </cell>
        </row>
        <row r="23">
          <cell r="C23" t="str">
            <v>Tofu</v>
          </cell>
          <cell r="D23" t="str">
            <v>Tofu</v>
          </cell>
          <cell r="E23" t="str">
            <v>Tofu</v>
          </cell>
          <cell r="F23" t="str">
            <v>Tofu</v>
          </cell>
          <cell r="G23" t="str">
            <v>Tofu</v>
          </cell>
          <cell r="H23">
            <v>0</v>
          </cell>
          <cell r="I23">
            <v>0</v>
          </cell>
          <cell r="J23" t="str">
            <v>Tofu</v>
          </cell>
          <cell r="K23" t="str">
            <v>Tofu</v>
          </cell>
          <cell r="L23" t="str">
            <v>Tofu</v>
          </cell>
          <cell r="M23" t="str">
            <v>Tofu</v>
          </cell>
          <cell r="N23" t="str">
            <v>Tofu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>
            <v>0</v>
          </cell>
          <cell r="U23">
            <v>0</v>
          </cell>
          <cell r="V23">
            <v>0</v>
          </cell>
          <cell r="W23">
            <v>0</v>
          </cell>
          <cell r="X23">
            <v>0</v>
          </cell>
          <cell r="Y23">
            <v>0</v>
          </cell>
          <cell r="Z23">
            <v>0</v>
          </cell>
          <cell r="AA23">
            <v>0</v>
          </cell>
          <cell r="AB23">
            <v>0</v>
          </cell>
          <cell r="AC23">
            <v>0</v>
          </cell>
          <cell r="AD23">
            <v>0</v>
          </cell>
          <cell r="AE23">
            <v>0</v>
          </cell>
          <cell r="AF23">
            <v>0</v>
          </cell>
          <cell r="AG23">
            <v>0</v>
          </cell>
          <cell r="AH23">
            <v>0</v>
          </cell>
          <cell r="AI23">
            <v>0</v>
          </cell>
          <cell r="AJ23">
            <v>0</v>
          </cell>
          <cell r="AK23">
            <v>0</v>
          </cell>
          <cell r="AL23">
            <v>0</v>
          </cell>
          <cell r="AM23">
            <v>0</v>
          </cell>
          <cell r="AN23">
            <v>0</v>
          </cell>
          <cell r="AO23">
            <v>0</v>
          </cell>
        </row>
        <row r="24">
          <cell r="C24" t="str">
            <v>Omelette aux écrevisses bio</v>
          </cell>
          <cell r="D24" t="str">
            <v>galette de sarazin campagnarde bio</v>
          </cell>
          <cell r="E24" t="str">
            <v>Steak haché bio</v>
          </cell>
          <cell r="F24" t="str">
            <v>Saucisse de volaille bio</v>
          </cell>
          <cell r="G24" t="str">
            <v>Sauté de porc aux champignons noirs bio</v>
          </cell>
          <cell r="H24">
            <v>0</v>
          </cell>
          <cell r="I24">
            <v>0</v>
          </cell>
          <cell r="J24" t="str">
            <v>Galette à la raclette bio</v>
          </cell>
          <cell r="K24" t="str">
            <v>Risotto de légumes et soja bio</v>
          </cell>
          <cell r="L24" t="str">
            <v>Omelette aux herbes bio</v>
          </cell>
          <cell r="M24" t="str">
            <v>Galette savoyarde (porc)bio</v>
          </cell>
          <cell r="N24" t="str">
            <v>Steak haché de bœuf bio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>
            <v>0</v>
          </cell>
          <cell r="X24">
            <v>0</v>
          </cell>
          <cell r="Y24">
            <v>0</v>
          </cell>
          <cell r="Z24">
            <v>0</v>
          </cell>
          <cell r="AA24">
            <v>0</v>
          </cell>
          <cell r="AB24">
            <v>0</v>
          </cell>
          <cell r="AC24">
            <v>0</v>
          </cell>
          <cell r="AD24">
            <v>0</v>
          </cell>
          <cell r="AE24">
            <v>0</v>
          </cell>
          <cell r="AF24">
            <v>0</v>
          </cell>
          <cell r="AG24">
            <v>0</v>
          </cell>
          <cell r="AH24">
            <v>0</v>
          </cell>
          <cell r="AI24">
            <v>0</v>
          </cell>
          <cell r="AJ24">
            <v>0</v>
          </cell>
          <cell r="AK24">
            <v>0</v>
          </cell>
          <cell r="AL24">
            <v>0</v>
          </cell>
          <cell r="AM24">
            <v>0</v>
          </cell>
          <cell r="AN24">
            <v>0</v>
          </cell>
          <cell r="AO24">
            <v>0</v>
          </cell>
        </row>
        <row r="25">
          <cell r="C25">
            <v>0</v>
          </cell>
          <cell r="D25">
            <v>0</v>
          </cell>
          <cell r="E25">
            <v>0</v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K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>
            <v>0</v>
          </cell>
          <cell r="X25">
            <v>0</v>
          </cell>
          <cell r="Y25">
            <v>0</v>
          </cell>
          <cell r="Z25">
            <v>0</v>
          </cell>
          <cell r="AA25">
            <v>0</v>
          </cell>
          <cell r="AB25">
            <v>0</v>
          </cell>
          <cell r="AC25">
            <v>0</v>
          </cell>
          <cell r="AD25">
            <v>0</v>
          </cell>
          <cell r="AE25">
            <v>0</v>
          </cell>
          <cell r="AF25">
            <v>0</v>
          </cell>
          <cell r="AG25">
            <v>0</v>
          </cell>
          <cell r="AH25">
            <v>0</v>
          </cell>
          <cell r="AI25">
            <v>0</v>
          </cell>
          <cell r="AJ25">
            <v>0</v>
          </cell>
          <cell r="AK25">
            <v>0</v>
          </cell>
          <cell r="AL25">
            <v>0</v>
          </cell>
          <cell r="AM25">
            <v>0</v>
          </cell>
          <cell r="AN25">
            <v>0</v>
          </cell>
          <cell r="AO25">
            <v>0</v>
          </cell>
        </row>
        <row r="26">
          <cell r="C26">
            <v>0</v>
          </cell>
          <cell r="D26">
            <v>0</v>
          </cell>
          <cell r="E26">
            <v>0</v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K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>
            <v>0</v>
          </cell>
          <cell r="U26">
            <v>0</v>
          </cell>
          <cell r="V26">
            <v>0</v>
          </cell>
          <cell r="W26">
            <v>0</v>
          </cell>
          <cell r="X26">
            <v>0</v>
          </cell>
          <cell r="Y26">
            <v>0</v>
          </cell>
          <cell r="Z26">
            <v>0</v>
          </cell>
          <cell r="AA26">
            <v>0</v>
          </cell>
          <cell r="AB26">
            <v>0</v>
          </cell>
          <cell r="AC26">
            <v>0</v>
          </cell>
          <cell r="AD26">
            <v>0</v>
          </cell>
          <cell r="AE26">
            <v>0</v>
          </cell>
          <cell r="AF26">
            <v>0</v>
          </cell>
          <cell r="AG26">
            <v>0</v>
          </cell>
          <cell r="AH26">
            <v>0</v>
          </cell>
          <cell r="AI26">
            <v>0</v>
          </cell>
          <cell r="AJ26">
            <v>0</v>
          </cell>
          <cell r="AK26">
            <v>0</v>
          </cell>
          <cell r="AL26">
            <v>0</v>
          </cell>
          <cell r="AM26">
            <v>0</v>
          </cell>
          <cell r="AN26">
            <v>0</v>
          </cell>
          <cell r="AO26">
            <v>0</v>
          </cell>
        </row>
        <row r="27">
          <cell r="C27">
            <v>0</v>
          </cell>
          <cell r="D27">
            <v>0</v>
          </cell>
          <cell r="E27">
            <v>0</v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K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>
            <v>0</v>
          </cell>
          <cell r="X27">
            <v>0</v>
          </cell>
          <cell r="Y27">
            <v>0</v>
          </cell>
          <cell r="Z27">
            <v>0</v>
          </cell>
          <cell r="AA27">
            <v>0</v>
          </cell>
          <cell r="AB27">
            <v>0</v>
          </cell>
          <cell r="AC27">
            <v>0</v>
          </cell>
          <cell r="AD27">
            <v>0</v>
          </cell>
          <cell r="AE27">
            <v>0</v>
          </cell>
          <cell r="AF27">
            <v>0</v>
          </cell>
          <cell r="AG27">
            <v>0</v>
          </cell>
          <cell r="AH27">
            <v>0</v>
          </cell>
          <cell r="AI27">
            <v>0</v>
          </cell>
          <cell r="AJ27">
            <v>0</v>
          </cell>
          <cell r="AK27">
            <v>0</v>
          </cell>
          <cell r="AL27">
            <v>0</v>
          </cell>
          <cell r="AM27">
            <v>0</v>
          </cell>
          <cell r="AN27">
            <v>0</v>
          </cell>
          <cell r="AO27">
            <v>0</v>
          </cell>
        </row>
        <row r="29">
          <cell r="C29" t="str">
            <v>Choux fleurs vapeur</v>
          </cell>
          <cell r="D29" t="str">
            <v>Courgette vapeur</v>
          </cell>
          <cell r="E29" t="str">
            <v>Blette au jus</v>
          </cell>
          <cell r="F29" t="str">
            <v>Haricot vert</v>
          </cell>
          <cell r="G29" t="str">
            <v>Carotte braisée aux champignons</v>
          </cell>
          <cell r="H29" t="str">
            <v>Haricot beurre</v>
          </cell>
          <cell r="I29" t="str">
            <v>Haricot vert</v>
          </cell>
          <cell r="J29" t="str">
            <v>Chou vert vapeur</v>
          </cell>
          <cell r="K29" t="str">
            <v>Courgette vapeur</v>
          </cell>
          <cell r="L29" t="str">
            <v>Haricot vert</v>
          </cell>
          <cell r="M29" t="str">
            <v>Carotte vapeur</v>
          </cell>
          <cell r="N29" t="str">
            <v>Tomate à la provençale</v>
          </cell>
          <cell r="O29" t="str">
            <v>Poelée de légumes maison</v>
          </cell>
          <cell r="P29" t="str">
            <v>Jardinière de légumes</v>
          </cell>
          <cell r="Q29">
            <v>0</v>
          </cell>
          <cell r="R29">
            <v>0</v>
          </cell>
          <cell r="S29">
            <v>0</v>
          </cell>
          <cell r="T29">
            <v>0</v>
          </cell>
          <cell r="U29">
            <v>0</v>
          </cell>
          <cell r="V29">
            <v>0</v>
          </cell>
          <cell r="W29">
            <v>0</v>
          </cell>
          <cell r="X29">
            <v>0</v>
          </cell>
          <cell r="Y29">
            <v>0</v>
          </cell>
          <cell r="Z29">
            <v>0</v>
          </cell>
          <cell r="AA29">
            <v>0</v>
          </cell>
          <cell r="AB29">
            <v>0</v>
          </cell>
          <cell r="AC29">
            <v>0</v>
          </cell>
          <cell r="AD29">
            <v>0</v>
          </cell>
          <cell r="AE29">
            <v>0</v>
          </cell>
          <cell r="AF29">
            <v>0</v>
          </cell>
          <cell r="AG29">
            <v>0</v>
          </cell>
          <cell r="AH29">
            <v>0</v>
          </cell>
          <cell r="AI29">
            <v>0</v>
          </cell>
          <cell r="AJ29">
            <v>0</v>
          </cell>
          <cell r="AK29">
            <v>0</v>
          </cell>
          <cell r="AL29">
            <v>0</v>
          </cell>
          <cell r="AM29">
            <v>0</v>
          </cell>
          <cell r="AN29">
            <v>0</v>
          </cell>
          <cell r="AO29">
            <v>0</v>
          </cell>
        </row>
        <row r="30">
          <cell r="C30" t="str">
            <v>Ratatouille du sud</v>
          </cell>
          <cell r="D30" t="str">
            <v>Fricassée de légumes aux herbes</v>
          </cell>
          <cell r="E30" t="str">
            <v>Légumes orientale</v>
          </cell>
          <cell r="F30" t="str">
            <v>Estival de légumes</v>
          </cell>
          <cell r="G30" t="str">
            <v>Gratin d'aubergine</v>
          </cell>
          <cell r="H30" t="str">
            <v>Pomme de terre vapeur</v>
          </cell>
          <cell r="I30" t="str">
            <v>Carotte braisée</v>
          </cell>
          <cell r="J30" t="str">
            <v>Petits pois carottes</v>
          </cell>
          <cell r="K30" t="str">
            <v>Fricassée de flégumes au cumin</v>
          </cell>
          <cell r="L30" t="str">
            <v>Choux fleurs à la polonaise</v>
          </cell>
          <cell r="M30" t="str">
            <v>Endives braisées</v>
          </cell>
          <cell r="N30" t="str">
            <v>Jardinière de légumes</v>
          </cell>
          <cell r="O30" t="str">
            <v>Purée de pomme de terre</v>
          </cell>
          <cell r="P30" t="str">
            <v>Riz ou Pâte</v>
          </cell>
          <cell r="Q30">
            <v>0</v>
          </cell>
          <cell r="R30">
            <v>0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>
            <v>0</v>
          </cell>
          <cell r="X30">
            <v>0</v>
          </cell>
          <cell r="Y30">
            <v>0</v>
          </cell>
          <cell r="Z30">
            <v>0</v>
          </cell>
          <cell r="AA30">
            <v>0</v>
          </cell>
          <cell r="AB30">
            <v>0</v>
          </cell>
          <cell r="AC30">
            <v>0</v>
          </cell>
          <cell r="AD30">
            <v>0</v>
          </cell>
          <cell r="AE30">
            <v>0</v>
          </cell>
          <cell r="AF30">
            <v>0</v>
          </cell>
          <cell r="AG30">
            <v>0</v>
          </cell>
          <cell r="AH30">
            <v>0</v>
          </cell>
          <cell r="AI30">
            <v>0</v>
          </cell>
          <cell r="AJ30">
            <v>0</v>
          </cell>
          <cell r="AK30">
            <v>0</v>
          </cell>
          <cell r="AL30">
            <v>0</v>
          </cell>
          <cell r="AM30">
            <v>0</v>
          </cell>
          <cell r="AN30">
            <v>0</v>
          </cell>
          <cell r="AO30">
            <v>0</v>
          </cell>
        </row>
        <row r="31">
          <cell r="C31" t="str">
            <v>Penné</v>
          </cell>
          <cell r="D31" t="str">
            <v>Pomme de terre persillée</v>
          </cell>
          <cell r="E31" t="str">
            <v>Semoule aux raisins</v>
          </cell>
          <cell r="F31" t="str">
            <v>Ebly parfumé</v>
          </cell>
          <cell r="G31" t="str">
            <v>Riz pilaf</v>
          </cell>
          <cell r="H31">
            <v>0</v>
          </cell>
          <cell r="I31" t="str">
            <v>Pâte ou riz</v>
          </cell>
          <cell r="J31" t="str">
            <v>Torti</v>
          </cell>
          <cell r="K31" t="str">
            <v>Pomme de terre sautée persillade</v>
          </cell>
          <cell r="L31" t="str">
            <v>Blé étuvé au beurre</v>
          </cell>
          <cell r="M31" t="str">
            <v>Riz pilaf</v>
          </cell>
          <cell r="N31" t="str">
            <v>Pâtes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>
            <v>0</v>
          </cell>
          <cell r="X31">
            <v>0</v>
          </cell>
          <cell r="Y31">
            <v>0</v>
          </cell>
          <cell r="Z31">
            <v>0</v>
          </cell>
          <cell r="AA31">
            <v>0</v>
          </cell>
          <cell r="AB31">
            <v>0</v>
          </cell>
          <cell r="AC31">
            <v>0</v>
          </cell>
          <cell r="AD31">
            <v>0</v>
          </cell>
          <cell r="AE31">
            <v>0</v>
          </cell>
          <cell r="AF31">
            <v>0</v>
          </cell>
          <cell r="AG31">
            <v>0</v>
          </cell>
          <cell r="AH31">
            <v>0</v>
          </cell>
          <cell r="AI31">
            <v>0</v>
          </cell>
          <cell r="AJ31">
            <v>0</v>
          </cell>
          <cell r="AK31">
            <v>0</v>
          </cell>
          <cell r="AL31">
            <v>0</v>
          </cell>
          <cell r="AM31">
            <v>0</v>
          </cell>
          <cell r="AN31">
            <v>0</v>
          </cell>
          <cell r="AO31">
            <v>0</v>
          </cell>
        </row>
        <row r="32">
          <cell r="C32" t="str">
            <v>frite</v>
          </cell>
          <cell r="D32" t="str">
            <v>frite</v>
          </cell>
          <cell r="E32" t="str">
            <v>frite</v>
          </cell>
          <cell r="F32" t="str">
            <v>frite</v>
          </cell>
          <cell r="G32" t="str">
            <v>frite</v>
          </cell>
          <cell r="H32" t="str">
            <v>frite</v>
          </cell>
          <cell r="I32">
            <v>0</v>
          </cell>
          <cell r="J32" t="str">
            <v>Frite</v>
          </cell>
          <cell r="K32" t="str">
            <v>Frite</v>
          </cell>
          <cell r="L32" t="str">
            <v>Frite</v>
          </cell>
          <cell r="M32" t="str">
            <v>Frite</v>
          </cell>
          <cell r="N32" t="str">
            <v>Frite</v>
          </cell>
          <cell r="O32" t="str">
            <v>frite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>
            <v>0</v>
          </cell>
          <cell r="U32">
            <v>0</v>
          </cell>
          <cell r="V32">
            <v>0</v>
          </cell>
          <cell r="W32">
            <v>0</v>
          </cell>
          <cell r="X32">
            <v>0</v>
          </cell>
          <cell r="Y32">
            <v>0</v>
          </cell>
          <cell r="Z32">
            <v>0</v>
          </cell>
          <cell r="AA32">
            <v>0</v>
          </cell>
          <cell r="AB32">
            <v>0</v>
          </cell>
          <cell r="AC32">
            <v>0</v>
          </cell>
          <cell r="AD32">
            <v>0</v>
          </cell>
          <cell r="AE32">
            <v>0</v>
          </cell>
          <cell r="AF32">
            <v>0</v>
          </cell>
          <cell r="AG32">
            <v>0</v>
          </cell>
          <cell r="AH32">
            <v>0</v>
          </cell>
          <cell r="AI32">
            <v>0</v>
          </cell>
          <cell r="AJ32">
            <v>0</v>
          </cell>
          <cell r="AK32">
            <v>0</v>
          </cell>
          <cell r="AL32">
            <v>0</v>
          </cell>
          <cell r="AM32">
            <v>0</v>
          </cell>
          <cell r="AN32">
            <v>0</v>
          </cell>
          <cell r="AO32">
            <v>0</v>
          </cell>
        </row>
        <row r="33">
          <cell r="C33" t="str">
            <v>Gratin de courgette et de tomate bio</v>
          </cell>
          <cell r="D33" t="str">
            <v>Carotte à la vapeur</v>
          </cell>
          <cell r="E33" t="str">
            <v>haricot vert bio</v>
          </cell>
          <cell r="F33" t="str">
            <v>Julienne de légumes bio</v>
          </cell>
          <cell r="G33" t="str">
            <v>Riz aux petits légumes bio</v>
          </cell>
          <cell r="H33">
            <v>0</v>
          </cell>
          <cell r="I33">
            <v>0</v>
          </cell>
          <cell r="J33" t="str">
            <v>Poelée de légumes bio</v>
          </cell>
          <cell r="K33" t="str">
            <v>Courgette au thym bio</v>
          </cell>
          <cell r="L33" t="str">
            <v>Fondue de poireaux</v>
          </cell>
          <cell r="M33" t="str">
            <v>Haricot vert à l'ail</v>
          </cell>
          <cell r="N33" t="str">
            <v>Ratatouille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>
            <v>0</v>
          </cell>
          <cell r="U33">
            <v>0</v>
          </cell>
          <cell r="V33">
            <v>0</v>
          </cell>
          <cell r="W33">
            <v>0</v>
          </cell>
          <cell r="X33">
            <v>0</v>
          </cell>
          <cell r="Y33">
            <v>0</v>
          </cell>
          <cell r="Z33">
            <v>0</v>
          </cell>
          <cell r="AA33">
            <v>0</v>
          </cell>
          <cell r="AB33">
            <v>0</v>
          </cell>
          <cell r="AC33">
            <v>0</v>
          </cell>
          <cell r="AD33">
            <v>0</v>
          </cell>
          <cell r="AE33">
            <v>0</v>
          </cell>
          <cell r="AF33">
            <v>0</v>
          </cell>
          <cell r="AG33">
            <v>0</v>
          </cell>
          <cell r="AH33">
            <v>0</v>
          </cell>
          <cell r="AI33">
            <v>0</v>
          </cell>
          <cell r="AJ33">
            <v>0</v>
          </cell>
          <cell r="AK33">
            <v>0</v>
          </cell>
          <cell r="AL33">
            <v>0</v>
          </cell>
          <cell r="AM33">
            <v>0</v>
          </cell>
          <cell r="AN33">
            <v>0</v>
          </cell>
          <cell r="AO33">
            <v>0</v>
          </cell>
        </row>
        <row r="34">
          <cell r="C34" t="str">
            <v>Grande assiette garniture seule hors forfait</v>
          </cell>
          <cell r="D34" t="str">
            <v>Grande assiette garniture seule hors forfait</v>
          </cell>
          <cell r="E34" t="str">
            <v>Grande assiette garniture seule hors forfait</v>
          </cell>
          <cell r="F34" t="str">
            <v>Grande assiette garniture seule hors forfait</v>
          </cell>
          <cell r="G34" t="str">
            <v>Grande assiette garniture seule hors forfait</v>
          </cell>
          <cell r="H34">
            <v>0</v>
          </cell>
          <cell r="I34">
            <v>0</v>
          </cell>
          <cell r="J34">
            <v>0</v>
          </cell>
          <cell r="K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>
            <v>0</v>
          </cell>
          <cell r="U34">
            <v>0</v>
          </cell>
          <cell r="V34">
            <v>0</v>
          </cell>
          <cell r="W34">
            <v>0</v>
          </cell>
          <cell r="X34">
            <v>0</v>
          </cell>
          <cell r="Y34">
            <v>0</v>
          </cell>
          <cell r="Z34">
            <v>0</v>
          </cell>
          <cell r="AA34">
            <v>0</v>
          </cell>
          <cell r="AB34">
            <v>0</v>
          </cell>
          <cell r="AC34">
            <v>0</v>
          </cell>
          <cell r="AD34">
            <v>0</v>
          </cell>
          <cell r="AE34">
            <v>0</v>
          </cell>
          <cell r="AF34">
            <v>0</v>
          </cell>
          <cell r="AG34">
            <v>0</v>
          </cell>
          <cell r="AH34">
            <v>0</v>
          </cell>
          <cell r="AI34">
            <v>0</v>
          </cell>
          <cell r="AJ34">
            <v>0</v>
          </cell>
          <cell r="AK34">
            <v>0</v>
          </cell>
          <cell r="AL34">
            <v>0</v>
          </cell>
          <cell r="AM34">
            <v>0</v>
          </cell>
          <cell r="AN34">
            <v>0</v>
          </cell>
          <cell r="AO34">
            <v>0</v>
          </cell>
        </row>
        <row r="35">
          <cell r="C35" t="str">
            <v>Grande assiette salad bar hors forfait</v>
          </cell>
          <cell r="D35" t="str">
            <v>Grande assiette salad bar hors forfait</v>
          </cell>
          <cell r="E35" t="str">
            <v>Grande assiette salad bar hors forfait</v>
          </cell>
          <cell r="F35" t="str">
            <v>Grande assiette salad bar hors forfait</v>
          </cell>
          <cell r="G35" t="str">
            <v>Grande assiette salad bar hors forfait</v>
          </cell>
          <cell r="H35">
            <v>0</v>
          </cell>
          <cell r="I35">
            <v>0</v>
          </cell>
          <cell r="J35">
            <v>0</v>
          </cell>
          <cell r="K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>
            <v>0</v>
          </cell>
          <cell r="U35">
            <v>0</v>
          </cell>
          <cell r="V35">
            <v>0</v>
          </cell>
          <cell r="W35">
            <v>0</v>
          </cell>
          <cell r="X35">
            <v>0</v>
          </cell>
          <cell r="Y35">
            <v>0</v>
          </cell>
          <cell r="Z35">
            <v>0</v>
          </cell>
          <cell r="AA35">
            <v>0</v>
          </cell>
          <cell r="AB35">
            <v>0</v>
          </cell>
          <cell r="AC35">
            <v>0</v>
          </cell>
          <cell r="AD35">
            <v>0</v>
          </cell>
          <cell r="AE35">
            <v>0</v>
          </cell>
          <cell r="AF35">
            <v>0</v>
          </cell>
          <cell r="AG35">
            <v>0</v>
          </cell>
          <cell r="AH35">
            <v>0</v>
          </cell>
          <cell r="AI35">
            <v>0</v>
          </cell>
          <cell r="AJ35">
            <v>0</v>
          </cell>
          <cell r="AK35">
            <v>0</v>
          </cell>
          <cell r="AL35">
            <v>0</v>
          </cell>
          <cell r="AM35">
            <v>0</v>
          </cell>
          <cell r="AN35">
            <v>0</v>
          </cell>
          <cell r="AO35">
            <v>0</v>
          </cell>
        </row>
        <row r="36">
          <cell r="C36">
            <v>0</v>
          </cell>
          <cell r="D36">
            <v>0</v>
          </cell>
          <cell r="E36">
            <v>0</v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K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>
            <v>0</v>
          </cell>
          <cell r="U36">
            <v>0</v>
          </cell>
          <cell r="V36">
            <v>0</v>
          </cell>
          <cell r="W36">
            <v>0</v>
          </cell>
          <cell r="X36">
            <v>0</v>
          </cell>
          <cell r="Y36">
            <v>0</v>
          </cell>
          <cell r="Z36">
            <v>0</v>
          </cell>
          <cell r="AA36">
            <v>0</v>
          </cell>
          <cell r="AB36">
            <v>0</v>
          </cell>
          <cell r="AC36">
            <v>0</v>
          </cell>
          <cell r="AD36">
            <v>0</v>
          </cell>
          <cell r="AE36">
            <v>0</v>
          </cell>
          <cell r="AF36">
            <v>0</v>
          </cell>
          <cell r="AG36">
            <v>0</v>
          </cell>
          <cell r="AH36">
            <v>0</v>
          </cell>
          <cell r="AI36">
            <v>0</v>
          </cell>
          <cell r="AJ36">
            <v>0</v>
          </cell>
          <cell r="AK36">
            <v>0</v>
          </cell>
          <cell r="AL36">
            <v>0</v>
          </cell>
          <cell r="AM36">
            <v>0</v>
          </cell>
          <cell r="AN36">
            <v>0</v>
          </cell>
          <cell r="AO36">
            <v>0</v>
          </cell>
        </row>
        <row r="37">
          <cell r="C37">
            <v>0</v>
          </cell>
          <cell r="D37">
            <v>0</v>
          </cell>
          <cell r="E37">
            <v>0</v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K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>
            <v>0</v>
          </cell>
          <cell r="U37">
            <v>0</v>
          </cell>
          <cell r="V37">
            <v>0</v>
          </cell>
          <cell r="W37">
            <v>0</v>
          </cell>
          <cell r="X37">
            <v>0</v>
          </cell>
          <cell r="Y37">
            <v>0</v>
          </cell>
          <cell r="Z37">
            <v>0</v>
          </cell>
          <cell r="AA37">
            <v>0</v>
          </cell>
          <cell r="AB37">
            <v>0</v>
          </cell>
          <cell r="AC37">
            <v>0</v>
          </cell>
          <cell r="AD37">
            <v>0</v>
          </cell>
          <cell r="AE37">
            <v>0</v>
          </cell>
          <cell r="AF37">
            <v>0</v>
          </cell>
          <cell r="AG37">
            <v>0</v>
          </cell>
          <cell r="AH37">
            <v>0</v>
          </cell>
          <cell r="AI37">
            <v>0</v>
          </cell>
          <cell r="AJ37">
            <v>0</v>
          </cell>
          <cell r="AK37">
            <v>0</v>
          </cell>
          <cell r="AL37">
            <v>0</v>
          </cell>
          <cell r="AM37">
            <v>0</v>
          </cell>
          <cell r="AN37">
            <v>0</v>
          </cell>
          <cell r="AO37">
            <v>0</v>
          </cell>
        </row>
        <row r="38">
          <cell r="C38">
            <v>0</v>
          </cell>
          <cell r="D38">
            <v>0</v>
          </cell>
          <cell r="E38">
            <v>0</v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K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>
            <v>0</v>
          </cell>
          <cell r="U38">
            <v>0</v>
          </cell>
          <cell r="V38">
            <v>0</v>
          </cell>
          <cell r="W38">
            <v>0</v>
          </cell>
          <cell r="X38">
            <v>0</v>
          </cell>
          <cell r="Y38">
            <v>0</v>
          </cell>
          <cell r="Z38">
            <v>0</v>
          </cell>
          <cell r="AA38">
            <v>0</v>
          </cell>
          <cell r="AB38">
            <v>0</v>
          </cell>
          <cell r="AC38">
            <v>0</v>
          </cell>
          <cell r="AD38">
            <v>0</v>
          </cell>
          <cell r="AE38">
            <v>0</v>
          </cell>
          <cell r="AF38">
            <v>0</v>
          </cell>
          <cell r="AG38">
            <v>0</v>
          </cell>
          <cell r="AH38">
            <v>0</v>
          </cell>
          <cell r="AI38">
            <v>0</v>
          </cell>
          <cell r="AJ38">
            <v>0</v>
          </cell>
          <cell r="AK38">
            <v>0</v>
          </cell>
          <cell r="AL38">
            <v>0</v>
          </cell>
          <cell r="AM38">
            <v>0</v>
          </cell>
          <cell r="AN38">
            <v>0</v>
          </cell>
          <cell r="AO38">
            <v>0</v>
          </cell>
        </row>
        <row r="40">
          <cell r="C40" t="str">
            <v>camembert</v>
          </cell>
          <cell r="D40" t="str">
            <v>camembert</v>
          </cell>
          <cell r="E40" t="str">
            <v>camembert</v>
          </cell>
          <cell r="F40" t="str">
            <v>camembert</v>
          </cell>
          <cell r="G40" t="str">
            <v>camembert</v>
          </cell>
          <cell r="H40" t="str">
            <v>camembert</v>
          </cell>
          <cell r="I40" t="str">
            <v>camembert</v>
          </cell>
          <cell r="J40" t="str">
            <v>camembert</v>
          </cell>
          <cell r="K40" t="str">
            <v>camembert</v>
          </cell>
          <cell r="L40" t="str">
            <v>camembert</v>
          </cell>
          <cell r="M40" t="str">
            <v>camembert</v>
          </cell>
          <cell r="N40" t="str">
            <v>camembert</v>
          </cell>
          <cell r="O40" t="str">
            <v>camembert</v>
          </cell>
          <cell r="P40" t="str">
            <v>camembert</v>
          </cell>
          <cell r="Q40">
            <v>0</v>
          </cell>
          <cell r="R40">
            <v>0</v>
          </cell>
          <cell r="S40">
            <v>0</v>
          </cell>
          <cell r="T40">
            <v>0</v>
          </cell>
          <cell r="U40">
            <v>0</v>
          </cell>
          <cell r="V40">
            <v>0</v>
          </cell>
          <cell r="W40">
            <v>0</v>
          </cell>
          <cell r="X40">
            <v>0</v>
          </cell>
          <cell r="Y40">
            <v>0</v>
          </cell>
          <cell r="Z40">
            <v>0</v>
          </cell>
          <cell r="AA40">
            <v>0</v>
          </cell>
          <cell r="AB40">
            <v>0</v>
          </cell>
          <cell r="AC40">
            <v>0</v>
          </cell>
          <cell r="AD40">
            <v>0</v>
          </cell>
          <cell r="AE40">
            <v>0</v>
          </cell>
          <cell r="AF40">
            <v>0</v>
          </cell>
          <cell r="AG40">
            <v>0</v>
          </cell>
          <cell r="AH40">
            <v>0</v>
          </cell>
          <cell r="AI40">
            <v>0</v>
          </cell>
          <cell r="AJ40">
            <v>0</v>
          </cell>
          <cell r="AK40">
            <v>0</v>
          </cell>
          <cell r="AL40">
            <v>0</v>
          </cell>
          <cell r="AM40">
            <v>0</v>
          </cell>
          <cell r="AN40">
            <v>0</v>
          </cell>
          <cell r="AO40">
            <v>0</v>
          </cell>
        </row>
        <row r="41">
          <cell r="C41" t="str">
            <v>buche mélangée</v>
          </cell>
          <cell r="D41" t="str">
            <v>buche mélangée</v>
          </cell>
          <cell r="E41" t="str">
            <v>buche mélangée</v>
          </cell>
          <cell r="F41" t="str">
            <v>buche mélangée</v>
          </cell>
          <cell r="G41" t="str">
            <v>buche mélangée</v>
          </cell>
          <cell r="H41" t="str">
            <v>buche mélangée</v>
          </cell>
          <cell r="I41" t="str">
            <v>buche mélangée</v>
          </cell>
          <cell r="J41" t="str">
            <v>buche mélangée</v>
          </cell>
          <cell r="K41" t="str">
            <v>buche mélangée</v>
          </cell>
          <cell r="L41" t="str">
            <v>buche mélangée</v>
          </cell>
          <cell r="M41" t="str">
            <v>buche mélangée</v>
          </cell>
          <cell r="N41" t="str">
            <v>buche mélangée</v>
          </cell>
          <cell r="O41" t="str">
            <v>buche mélangée</v>
          </cell>
          <cell r="P41" t="str">
            <v>buche mélangée</v>
          </cell>
          <cell r="Q41">
            <v>0</v>
          </cell>
          <cell r="R41">
            <v>0</v>
          </cell>
          <cell r="S41">
            <v>0</v>
          </cell>
          <cell r="T41">
            <v>0</v>
          </cell>
          <cell r="U41">
            <v>0</v>
          </cell>
          <cell r="V41">
            <v>0</v>
          </cell>
          <cell r="W41">
            <v>0</v>
          </cell>
          <cell r="X41">
            <v>0</v>
          </cell>
          <cell r="Y41">
            <v>0</v>
          </cell>
          <cell r="Z41">
            <v>0</v>
          </cell>
          <cell r="AA41">
            <v>0</v>
          </cell>
          <cell r="AB41">
            <v>0</v>
          </cell>
          <cell r="AC41">
            <v>0</v>
          </cell>
          <cell r="AD41">
            <v>0</v>
          </cell>
          <cell r="AE41">
            <v>0</v>
          </cell>
          <cell r="AF41">
            <v>0</v>
          </cell>
          <cell r="AG41">
            <v>0</v>
          </cell>
          <cell r="AH41">
            <v>0</v>
          </cell>
          <cell r="AI41">
            <v>0</v>
          </cell>
          <cell r="AJ41">
            <v>0</v>
          </cell>
          <cell r="AK41">
            <v>0</v>
          </cell>
          <cell r="AL41">
            <v>0</v>
          </cell>
          <cell r="AM41">
            <v>0</v>
          </cell>
          <cell r="AN41">
            <v>0</v>
          </cell>
          <cell r="AO41">
            <v>0</v>
          </cell>
        </row>
        <row r="42">
          <cell r="C42" t="str">
            <v>Danone nature</v>
          </cell>
          <cell r="D42" t="str">
            <v>Danone nature</v>
          </cell>
          <cell r="E42" t="str">
            <v>Danone nature</v>
          </cell>
          <cell r="F42" t="str">
            <v>Danone nature</v>
          </cell>
          <cell r="G42" t="str">
            <v>Danone nature</v>
          </cell>
          <cell r="H42" t="str">
            <v>Danone nature</v>
          </cell>
          <cell r="I42" t="str">
            <v>Danone nature</v>
          </cell>
          <cell r="J42" t="str">
            <v>Danone nature</v>
          </cell>
          <cell r="K42" t="str">
            <v>Danone nature</v>
          </cell>
          <cell r="L42" t="str">
            <v>Danone nature</v>
          </cell>
          <cell r="M42" t="str">
            <v>Danone nature</v>
          </cell>
          <cell r="N42" t="str">
            <v>Danone nature</v>
          </cell>
          <cell r="O42" t="str">
            <v>Danone nature</v>
          </cell>
          <cell r="P42" t="str">
            <v>Danone nature</v>
          </cell>
          <cell r="Q42">
            <v>0</v>
          </cell>
          <cell r="R42">
            <v>0</v>
          </cell>
          <cell r="S42">
            <v>0</v>
          </cell>
          <cell r="T42">
            <v>0</v>
          </cell>
          <cell r="U42">
            <v>0</v>
          </cell>
          <cell r="V42">
            <v>0</v>
          </cell>
          <cell r="W42">
            <v>0</v>
          </cell>
          <cell r="X42">
            <v>0</v>
          </cell>
          <cell r="Y42">
            <v>0</v>
          </cell>
          <cell r="Z42">
            <v>0</v>
          </cell>
          <cell r="AA42">
            <v>0</v>
          </cell>
          <cell r="AB42">
            <v>0</v>
          </cell>
          <cell r="AC42">
            <v>0</v>
          </cell>
          <cell r="AD42">
            <v>0</v>
          </cell>
          <cell r="AE42">
            <v>0</v>
          </cell>
          <cell r="AF42">
            <v>0</v>
          </cell>
          <cell r="AG42">
            <v>0</v>
          </cell>
          <cell r="AH42">
            <v>0</v>
          </cell>
          <cell r="AI42">
            <v>0</v>
          </cell>
          <cell r="AJ42">
            <v>0</v>
          </cell>
          <cell r="AK42">
            <v>0</v>
          </cell>
          <cell r="AL42">
            <v>0</v>
          </cell>
          <cell r="AM42">
            <v>0</v>
          </cell>
          <cell r="AN42">
            <v>0</v>
          </cell>
          <cell r="AO42">
            <v>0</v>
          </cell>
        </row>
        <row r="43">
          <cell r="C43" t="str">
            <v>bleu</v>
          </cell>
          <cell r="D43" t="str">
            <v>bleu</v>
          </cell>
          <cell r="E43" t="str">
            <v>bleu</v>
          </cell>
          <cell r="F43" t="str">
            <v>bleu</v>
          </cell>
          <cell r="G43" t="str">
            <v>bleu</v>
          </cell>
          <cell r="H43" t="str">
            <v>bleu</v>
          </cell>
          <cell r="I43" t="str">
            <v>bleu</v>
          </cell>
          <cell r="J43" t="str">
            <v>bleu</v>
          </cell>
          <cell r="K43" t="str">
            <v>bleu</v>
          </cell>
          <cell r="L43" t="str">
            <v>bleu</v>
          </cell>
          <cell r="M43" t="str">
            <v>bleu</v>
          </cell>
          <cell r="N43" t="str">
            <v>bleu</v>
          </cell>
          <cell r="O43" t="str">
            <v>bleu</v>
          </cell>
          <cell r="P43" t="str">
            <v>bleu</v>
          </cell>
          <cell r="Q43">
            <v>0</v>
          </cell>
          <cell r="R43">
            <v>0</v>
          </cell>
          <cell r="S43">
            <v>0</v>
          </cell>
          <cell r="T43">
            <v>0</v>
          </cell>
          <cell r="U43">
            <v>0</v>
          </cell>
          <cell r="V43">
            <v>0</v>
          </cell>
          <cell r="W43">
            <v>0</v>
          </cell>
          <cell r="X43">
            <v>0</v>
          </cell>
          <cell r="Y43">
            <v>0</v>
          </cell>
          <cell r="Z43">
            <v>0</v>
          </cell>
          <cell r="AA43">
            <v>0</v>
          </cell>
          <cell r="AB43">
            <v>0</v>
          </cell>
          <cell r="AC43">
            <v>0</v>
          </cell>
          <cell r="AD43">
            <v>0</v>
          </cell>
          <cell r="AE43">
            <v>0</v>
          </cell>
          <cell r="AF43">
            <v>0</v>
          </cell>
          <cell r="AG43">
            <v>0</v>
          </cell>
          <cell r="AH43">
            <v>0</v>
          </cell>
          <cell r="AI43">
            <v>0</v>
          </cell>
          <cell r="AJ43">
            <v>0</v>
          </cell>
          <cell r="AK43">
            <v>0</v>
          </cell>
          <cell r="AL43">
            <v>0</v>
          </cell>
          <cell r="AM43">
            <v>0</v>
          </cell>
          <cell r="AN43">
            <v>0</v>
          </cell>
          <cell r="AO43">
            <v>0</v>
          </cell>
        </row>
        <row r="44">
          <cell r="C44" t="str">
            <v>munster/tome blanche</v>
          </cell>
          <cell r="D44" t="str">
            <v>munster/tome blanche</v>
          </cell>
          <cell r="E44" t="str">
            <v>munster/tome blanche</v>
          </cell>
          <cell r="F44" t="str">
            <v>munster/tome blanche</v>
          </cell>
          <cell r="G44" t="str">
            <v>munster/tome blanche</v>
          </cell>
          <cell r="H44" t="str">
            <v>munster/tome blanche</v>
          </cell>
          <cell r="I44" t="str">
            <v>munster/tome blanche</v>
          </cell>
          <cell r="J44" t="str">
            <v>munster/tome blanche</v>
          </cell>
          <cell r="K44" t="str">
            <v>munster/tome blanche</v>
          </cell>
          <cell r="L44" t="str">
            <v>munster/tome blanche</v>
          </cell>
          <cell r="M44" t="str">
            <v>munster/tome blanche</v>
          </cell>
          <cell r="N44" t="str">
            <v>munster/tome blanche</v>
          </cell>
          <cell r="O44" t="str">
            <v>munster/tome blanche</v>
          </cell>
          <cell r="P44" t="str">
            <v>munster/tome blanche</v>
          </cell>
          <cell r="Q44">
            <v>0</v>
          </cell>
          <cell r="R44">
            <v>0</v>
          </cell>
          <cell r="S44">
            <v>0</v>
          </cell>
          <cell r="T44">
            <v>0</v>
          </cell>
          <cell r="U44">
            <v>0</v>
          </cell>
          <cell r="V44">
            <v>0</v>
          </cell>
          <cell r="W44">
            <v>0</v>
          </cell>
          <cell r="X44">
            <v>0</v>
          </cell>
          <cell r="Y44">
            <v>0</v>
          </cell>
          <cell r="Z44">
            <v>0</v>
          </cell>
          <cell r="AA44">
            <v>0</v>
          </cell>
          <cell r="AB44">
            <v>0</v>
          </cell>
          <cell r="AC44">
            <v>0</v>
          </cell>
          <cell r="AD44">
            <v>0</v>
          </cell>
          <cell r="AE44">
            <v>0</v>
          </cell>
          <cell r="AF44">
            <v>0</v>
          </cell>
          <cell r="AG44">
            <v>0</v>
          </cell>
          <cell r="AH44">
            <v>0</v>
          </cell>
          <cell r="AI44">
            <v>0</v>
          </cell>
          <cell r="AJ44">
            <v>0</v>
          </cell>
          <cell r="AK44">
            <v>0</v>
          </cell>
          <cell r="AL44">
            <v>0</v>
          </cell>
          <cell r="AM44">
            <v>0</v>
          </cell>
          <cell r="AN44">
            <v>0</v>
          </cell>
          <cell r="AO44">
            <v>0</v>
          </cell>
        </row>
        <row r="45">
          <cell r="C45" t="str">
            <v>Danone aux fruits</v>
          </cell>
          <cell r="D45" t="str">
            <v>Danone aux fruits</v>
          </cell>
          <cell r="E45" t="str">
            <v>Danone aux fruits</v>
          </cell>
          <cell r="F45" t="str">
            <v>Danone aux fruits</v>
          </cell>
          <cell r="G45" t="str">
            <v>Danone aux fruits</v>
          </cell>
          <cell r="H45" t="str">
            <v>Danone aux fruits</v>
          </cell>
          <cell r="I45" t="str">
            <v>Danone aux fruits</v>
          </cell>
          <cell r="J45" t="str">
            <v>Danone aux fruits</v>
          </cell>
          <cell r="K45" t="str">
            <v>Danone aux fruits</v>
          </cell>
          <cell r="L45" t="str">
            <v>Danone aux fruits</v>
          </cell>
          <cell r="M45" t="str">
            <v>Danone aux fruits</v>
          </cell>
          <cell r="N45" t="str">
            <v>Danone aux fruits</v>
          </cell>
          <cell r="O45" t="str">
            <v>Danone aux fruits</v>
          </cell>
          <cell r="P45" t="str">
            <v>Danone aux fruits</v>
          </cell>
          <cell r="Q45">
            <v>0</v>
          </cell>
          <cell r="R45">
            <v>0</v>
          </cell>
          <cell r="S45">
            <v>0</v>
          </cell>
          <cell r="T45">
            <v>0</v>
          </cell>
          <cell r="U45">
            <v>0</v>
          </cell>
          <cell r="V45">
            <v>0</v>
          </cell>
          <cell r="W45">
            <v>0</v>
          </cell>
          <cell r="X45">
            <v>0</v>
          </cell>
          <cell r="Y45">
            <v>0</v>
          </cell>
          <cell r="Z45">
            <v>0</v>
          </cell>
          <cell r="AA45">
            <v>0</v>
          </cell>
          <cell r="AB45">
            <v>0</v>
          </cell>
          <cell r="AC45">
            <v>0</v>
          </cell>
          <cell r="AD45">
            <v>0</v>
          </cell>
          <cell r="AE45">
            <v>0</v>
          </cell>
          <cell r="AF45">
            <v>0</v>
          </cell>
          <cell r="AG45">
            <v>0</v>
          </cell>
          <cell r="AH45">
            <v>0</v>
          </cell>
          <cell r="AI45">
            <v>0</v>
          </cell>
          <cell r="AJ45">
            <v>0</v>
          </cell>
          <cell r="AK45">
            <v>0</v>
          </cell>
          <cell r="AL45">
            <v>0</v>
          </cell>
          <cell r="AM45">
            <v>0</v>
          </cell>
          <cell r="AN45">
            <v>0</v>
          </cell>
          <cell r="AO45">
            <v>0</v>
          </cell>
        </row>
        <row r="46">
          <cell r="C46" t="str">
            <v>Activia aromatisé</v>
          </cell>
          <cell r="D46" t="str">
            <v>Activia aromatisé</v>
          </cell>
          <cell r="E46" t="str">
            <v>Activia aromatisé</v>
          </cell>
          <cell r="F46" t="str">
            <v>Activia aromatisé</v>
          </cell>
          <cell r="G46" t="str">
            <v>Activia aromatisé</v>
          </cell>
          <cell r="H46" t="str">
            <v>Activia aromatisé</v>
          </cell>
          <cell r="I46" t="str">
            <v>Activia aromatisé</v>
          </cell>
          <cell r="J46" t="str">
            <v>Activia aromatisé</v>
          </cell>
          <cell r="K46" t="str">
            <v>Activia aromatisé</v>
          </cell>
          <cell r="L46" t="str">
            <v>Activia aromatisé</v>
          </cell>
          <cell r="M46" t="str">
            <v>Activia aromatisé</v>
          </cell>
          <cell r="N46" t="str">
            <v>Activia aromatisé</v>
          </cell>
          <cell r="O46" t="str">
            <v>Activia aromatisé</v>
          </cell>
          <cell r="P46" t="str">
            <v>Activia aromatisé</v>
          </cell>
          <cell r="Q46">
            <v>0</v>
          </cell>
          <cell r="R46">
            <v>0</v>
          </cell>
          <cell r="S46">
            <v>0</v>
          </cell>
          <cell r="T46">
            <v>0</v>
          </cell>
          <cell r="U46">
            <v>0</v>
          </cell>
          <cell r="V46">
            <v>0</v>
          </cell>
          <cell r="W46">
            <v>0</v>
          </cell>
          <cell r="X46">
            <v>0</v>
          </cell>
          <cell r="Y46">
            <v>0</v>
          </cell>
          <cell r="Z46">
            <v>0</v>
          </cell>
          <cell r="AA46">
            <v>0</v>
          </cell>
          <cell r="AB46">
            <v>0</v>
          </cell>
          <cell r="AC46">
            <v>0</v>
          </cell>
          <cell r="AD46">
            <v>0</v>
          </cell>
          <cell r="AE46">
            <v>0</v>
          </cell>
          <cell r="AF46">
            <v>0</v>
          </cell>
          <cell r="AG46">
            <v>0</v>
          </cell>
          <cell r="AH46">
            <v>0</v>
          </cell>
          <cell r="AI46">
            <v>0</v>
          </cell>
          <cell r="AJ46">
            <v>0</v>
          </cell>
          <cell r="AK46">
            <v>0</v>
          </cell>
          <cell r="AL46">
            <v>0</v>
          </cell>
          <cell r="AM46">
            <v>0</v>
          </cell>
          <cell r="AN46">
            <v>0</v>
          </cell>
          <cell r="AO46">
            <v>0</v>
          </cell>
        </row>
        <row r="47">
          <cell r="C47" t="str">
            <v>Crème dessert (vanille-chocolat-caramel)</v>
          </cell>
          <cell r="D47" t="str">
            <v>Crème dessert (vanille-chocolat-caramel)</v>
          </cell>
          <cell r="E47" t="str">
            <v>Crème dessert (vanille-chocolat-caramel)</v>
          </cell>
          <cell r="F47" t="str">
            <v>Crème dessert (vanille-chocolat-caramel)</v>
          </cell>
          <cell r="G47" t="str">
            <v>Crème dessert (vanille-chocolat-caramel)</v>
          </cell>
          <cell r="H47" t="str">
            <v>Crème dessert (vanille-chocolat-caramel)</v>
          </cell>
          <cell r="I47" t="str">
            <v>Crème dessert (vanille-chocolat-caramel)</v>
          </cell>
          <cell r="J47" t="str">
            <v>Crème dessert (vanille-chocolat-caramel)</v>
          </cell>
          <cell r="K47" t="str">
            <v>Crème dessert (vanille-chocolat-caramel)</v>
          </cell>
          <cell r="L47" t="str">
            <v>Crème dessert (vanille-chocolat-caramel)</v>
          </cell>
          <cell r="M47" t="str">
            <v>Crème dessert (vanille-chocolat-caramel)</v>
          </cell>
          <cell r="N47" t="str">
            <v>Crème dessert (vanille-chocolat-caramel)</v>
          </cell>
          <cell r="O47" t="str">
            <v>Crème dessert (vanille-chocolat-caramel)</v>
          </cell>
          <cell r="P47" t="str">
            <v>Crème dessert (vanille-chocolat-caramel)</v>
          </cell>
          <cell r="Q47">
            <v>0</v>
          </cell>
          <cell r="R47">
            <v>0</v>
          </cell>
          <cell r="S47">
            <v>0</v>
          </cell>
          <cell r="T47">
            <v>0</v>
          </cell>
          <cell r="U47">
            <v>0</v>
          </cell>
          <cell r="V47">
            <v>0</v>
          </cell>
          <cell r="W47">
            <v>0</v>
          </cell>
          <cell r="X47">
            <v>0</v>
          </cell>
          <cell r="Y47">
            <v>0</v>
          </cell>
          <cell r="Z47">
            <v>0</v>
          </cell>
          <cell r="AA47">
            <v>0</v>
          </cell>
          <cell r="AB47">
            <v>0</v>
          </cell>
          <cell r="AC47">
            <v>0</v>
          </cell>
          <cell r="AD47">
            <v>0</v>
          </cell>
          <cell r="AE47">
            <v>0</v>
          </cell>
          <cell r="AF47">
            <v>0</v>
          </cell>
          <cell r="AG47">
            <v>0</v>
          </cell>
          <cell r="AH47">
            <v>0</v>
          </cell>
          <cell r="AI47">
            <v>0</v>
          </cell>
          <cell r="AJ47">
            <v>0</v>
          </cell>
          <cell r="AK47">
            <v>0</v>
          </cell>
          <cell r="AL47">
            <v>0</v>
          </cell>
          <cell r="AM47">
            <v>0</v>
          </cell>
          <cell r="AN47">
            <v>0</v>
          </cell>
          <cell r="AO47">
            <v>0</v>
          </cell>
        </row>
        <row r="48">
          <cell r="C48">
            <v>0</v>
          </cell>
          <cell r="D48">
            <v>0</v>
          </cell>
          <cell r="E48">
            <v>0</v>
          </cell>
          <cell r="F48">
            <v>0</v>
          </cell>
          <cell r="G48">
            <v>0</v>
          </cell>
          <cell r="H48">
            <v>0</v>
          </cell>
          <cell r="I48">
            <v>0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  <cell r="N48">
            <v>0</v>
          </cell>
          <cell r="O48">
            <v>0</v>
          </cell>
          <cell r="P48">
            <v>0</v>
          </cell>
          <cell r="Q48">
            <v>0</v>
          </cell>
          <cell r="R48">
            <v>0</v>
          </cell>
          <cell r="S48">
            <v>0</v>
          </cell>
          <cell r="T48">
            <v>0</v>
          </cell>
          <cell r="U48">
            <v>0</v>
          </cell>
          <cell r="V48">
            <v>0</v>
          </cell>
          <cell r="W48">
            <v>0</v>
          </cell>
          <cell r="X48">
            <v>0</v>
          </cell>
          <cell r="Y48">
            <v>0</v>
          </cell>
          <cell r="Z48">
            <v>0</v>
          </cell>
          <cell r="AA48">
            <v>0</v>
          </cell>
          <cell r="AB48">
            <v>0</v>
          </cell>
          <cell r="AC48">
            <v>0</v>
          </cell>
          <cell r="AD48">
            <v>0</v>
          </cell>
          <cell r="AE48">
            <v>0</v>
          </cell>
          <cell r="AF48">
            <v>0</v>
          </cell>
          <cell r="AG48">
            <v>0</v>
          </cell>
          <cell r="AH48">
            <v>0</v>
          </cell>
          <cell r="AI48">
            <v>0</v>
          </cell>
          <cell r="AJ48">
            <v>0</v>
          </cell>
          <cell r="AK48">
            <v>0</v>
          </cell>
          <cell r="AL48">
            <v>0</v>
          </cell>
          <cell r="AM48">
            <v>0</v>
          </cell>
          <cell r="AN48">
            <v>0</v>
          </cell>
          <cell r="AO48">
            <v>0</v>
          </cell>
        </row>
        <row r="49">
          <cell r="C49">
            <v>0</v>
          </cell>
          <cell r="D49">
            <v>0</v>
          </cell>
          <cell r="E49">
            <v>0</v>
          </cell>
          <cell r="F49">
            <v>0</v>
          </cell>
          <cell r="G49">
            <v>0</v>
          </cell>
          <cell r="H49">
            <v>0</v>
          </cell>
          <cell r="I49">
            <v>0</v>
          </cell>
          <cell r="J49">
            <v>0</v>
          </cell>
          <cell r="K49">
            <v>0</v>
          </cell>
          <cell r="L49">
            <v>0</v>
          </cell>
          <cell r="M49">
            <v>0</v>
          </cell>
          <cell r="N49">
            <v>0</v>
          </cell>
          <cell r="O49">
            <v>0</v>
          </cell>
          <cell r="P49">
            <v>0</v>
          </cell>
          <cell r="Q49">
            <v>0</v>
          </cell>
          <cell r="R49">
            <v>0</v>
          </cell>
          <cell r="S49">
            <v>0</v>
          </cell>
          <cell r="T49">
            <v>0</v>
          </cell>
          <cell r="U49">
            <v>0</v>
          </cell>
          <cell r="V49">
            <v>0</v>
          </cell>
          <cell r="W49">
            <v>0</v>
          </cell>
          <cell r="X49">
            <v>0</v>
          </cell>
          <cell r="Y49">
            <v>0</v>
          </cell>
          <cell r="Z49">
            <v>0</v>
          </cell>
          <cell r="AA49">
            <v>0</v>
          </cell>
          <cell r="AB49">
            <v>0</v>
          </cell>
          <cell r="AC49">
            <v>0</v>
          </cell>
          <cell r="AD49">
            <v>0</v>
          </cell>
          <cell r="AE49">
            <v>0</v>
          </cell>
          <cell r="AF49">
            <v>0</v>
          </cell>
          <cell r="AG49">
            <v>0</v>
          </cell>
          <cell r="AH49">
            <v>0</v>
          </cell>
          <cell r="AI49">
            <v>0</v>
          </cell>
          <cell r="AJ49">
            <v>0</v>
          </cell>
          <cell r="AK49">
            <v>0</v>
          </cell>
          <cell r="AL49">
            <v>0</v>
          </cell>
          <cell r="AM49">
            <v>0</v>
          </cell>
          <cell r="AN49">
            <v>0</v>
          </cell>
          <cell r="AO49">
            <v>0</v>
          </cell>
        </row>
        <row r="50">
          <cell r="C50">
            <v>0</v>
          </cell>
          <cell r="D50">
            <v>0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  <cell r="N50">
            <v>0</v>
          </cell>
          <cell r="O50">
            <v>0</v>
          </cell>
          <cell r="P50">
            <v>0</v>
          </cell>
          <cell r="Q50">
            <v>0</v>
          </cell>
          <cell r="R50">
            <v>0</v>
          </cell>
          <cell r="S50">
            <v>0</v>
          </cell>
          <cell r="T50">
            <v>0</v>
          </cell>
          <cell r="U50">
            <v>0</v>
          </cell>
          <cell r="V50">
            <v>0</v>
          </cell>
          <cell r="W50">
            <v>0</v>
          </cell>
          <cell r="X50">
            <v>0</v>
          </cell>
          <cell r="Y50">
            <v>0</v>
          </cell>
          <cell r="Z50">
            <v>0</v>
          </cell>
          <cell r="AA50">
            <v>0</v>
          </cell>
          <cell r="AB50">
            <v>0</v>
          </cell>
          <cell r="AC50">
            <v>0</v>
          </cell>
          <cell r="AD50">
            <v>0</v>
          </cell>
          <cell r="AE50">
            <v>0</v>
          </cell>
          <cell r="AF50">
            <v>0</v>
          </cell>
          <cell r="AG50">
            <v>0</v>
          </cell>
          <cell r="AH50">
            <v>0</v>
          </cell>
          <cell r="AI50">
            <v>0</v>
          </cell>
          <cell r="AJ50">
            <v>0</v>
          </cell>
          <cell r="AK50">
            <v>0</v>
          </cell>
          <cell r="AL50">
            <v>0</v>
          </cell>
          <cell r="AM50">
            <v>0</v>
          </cell>
          <cell r="AN50">
            <v>0</v>
          </cell>
          <cell r="AO50">
            <v>0</v>
          </cell>
        </row>
        <row r="51">
          <cell r="C51">
            <v>0</v>
          </cell>
          <cell r="D51">
            <v>0</v>
          </cell>
          <cell r="E51">
            <v>0</v>
          </cell>
          <cell r="F51">
            <v>0</v>
          </cell>
          <cell r="G51">
            <v>0</v>
          </cell>
          <cell r="H51">
            <v>0</v>
          </cell>
          <cell r="I51">
            <v>0</v>
          </cell>
          <cell r="J51">
            <v>0</v>
          </cell>
          <cell r="K51">
            <v>0</v>
          </cell>
          <cell r="L51">
            <v>0</v>
          </cell>
          <cell r="M51">
            <v>0</v>
          </cell>
          <cell r="N51">
            <v>0</v>
          </cell>
          <cell r="O51">
            <v>0</v>
          </cell>
          <cell r="P51">
            <v>0</v>
          </cell>
          <cell r="Q51">
            <v>0</v>
          </cell>
          <cell r="R51">
            <v>0</v>
          </cell>
          <cell r="S51">
            <v>0</v>
          </cell>
          <cell r="T51">
            <v>0</v>
          </cell>
          <cell r="U51">
            <v>0</v>
          </cell>
          <cell r="V51">
            <v>0</v>
          </cell>
          <cell r="W51">
            <v>0</v>
          </cell>
          <cell r="X51">
            <v>0</v>
          </cell>
          <cell r="Y51">
            <v>0</v>
          </cell>
          <cell r="Z51">
            <v>0</v>
          </cell>
          <cell r="AA51">
            <v>0</v>
          </cell>
          <cell r="AB51">
            <v>0</v>
          </cell>
          <cell r="AC51">
            <v>0</v>
          </cell>
          <cell r="AD51">
            <v>0</v>
          </cell>
          <cell r="AE51">
            <v>0</v>
          </cell>
          <cell r="AF51">
            <v>0</v>
          </cell>
          <cell r="AG51">
            <v>0</v>
          </cell>
          <cell r="AH51">
            <v>0</v>
          </cell>
          <cell r="AI51">
            <v>0</v>
          </cell>
          <cell r="AJ51">
            <v>0</v>
          </cell>
          <cell r="AK51">
            <v>0</v>
          </cell>
          <cell r="AL51">
            <v>0</v>
          </cell>
          <cell r="AM51">
            <v>0</v>
          </cell>
          <cell r="AN51">
            <v>0</v>
          </cell>
          <cell r="AO51">
            <v>0</v>
          </cell>
        </row>
        <row r="52">
          <cell r="C52" t="str">
            <v>camembert bio</v>
          </cell>
          <cell r="D52" t="str">
            <v>camembert bio</v>
          </cell>
          <cell r="E52" t="str">
            <v>camembert bio</v>
          </cell>
          <cell r="F52" t="str">
            <v>camembert bio</v>
          </cell>
          <cell r="G52" t="str">
            <v>camembert bio</v>
          </cell>
          <cell r="H52" t="str">
            <v>camembert bio</v>
          </cell>
          <cell r="I52" t="str">
            <v>camembert bio</v>
          </cell>
          <cell r="J52" t="str">
            <v>camembert bio</v>
          </cell>
          <cell r="K52" t="str">
            <v>camembert bio</v>
          </cell>
          <cell r="L52" t="str">
            <v>camembert bio</v>
          </cell>
          <cell r="M52" t="str">
            <v>camembert bio</v>
          </cell>
          <cell r="N52" t="str">
            <v>camembert bio</v>
          </cell>
          <cell r="O52" t="str">
            <v>camembert bio</v>
          </cell>
          <cell r="P52" t="str">
            <v>camembert bio</v>
          </cell>
          <cell r="Q52">
            <v>0</v>
          </cell>
          <cell r="R52">
            <v>0</v>
          </cell>
          <cell r="S52">
            <v>0</v>
          </cell>
          <cell r="T52">
            <v>0</v>
          </cell>
          <cell r="U52">
            <v>0</v>
          </cell>
          <cell r="V52">
            <v>0</v>
          </cell>
          <cell r="W52">
            <v>0</v>
          </cell>
          <cell r="X52">
            <v>0</v>
          </cell>
          <cell r="Y52">
            <v>0</v>
          </cell>
          <cell r="Z52">
            <v>0</v>
          </cell>
          <cell r="AA52">
            <v>0</v>
          </cell>
          <cell r="AB52">
            <v>0</v>
          </cell>
          <cell r="AC52">
            <v>0</v>
          </cell>
          <cell r="AD52">
            <v>0</v>
          </cell>
          <cell r="AE52">
            <v>0</v>
          </cell>
          <cell r="AF52">
            <v>0</v>
          </cell>
          <cell r="AG52">
            <v>0</v>
          </cell>
          <cell r="AH52">
            <v>0</v>
          </cell>
          <cell r="AI52">
            <v>0</v>
          </cell>
          <cell r="AJ52">
            <v>0</v>
          </cell>
          <cell r="AK52">
            <v>0</v>
          </cell>
          <cell r="AL52">
            <v>0</v>
          </cell>
          <cell r="AM52">
            <v>0</v>
          </cell>
          <cell r="AN52">
            <v>0</v>
          </cell>
          <cell r="AO52">
            <v>0</v>
          </cell>
        </row>
        <row r="53">
          <cell r="C53" t="str">
            <v>2 vaches nature bio</v>
          </cell>
          <cell r="D53" t="str">
            <v>2 vaches nature bio</v>
          </cell>
          <cell r="E53" t="str">
            <v>2 vaches nature bio</v>
          </cell>
          <cell r="F53" t="str">
            <v>2 vaches nature bio</v>
          </cell>
          <cell r="G53" t="str">
            <v>2 vaches nature bio</v>
          </cell>
          <cell r="H53" t="str">
            <v>2 vaches nature bio</v>
          </cell>
          <cell r="I53" t="str">
            <v>2 vaches nature bio</v>
          </cell>
          <cell r="J53" t="str">
            <v>4 vaches nature bio</v>
          </cell>
          <cell r="K53" t="str">
            <v>6 vaches nature bio</v>
          </cell>
          <cell r="L53" t="str">
            <v>8 vaches nature bio</v>
          </cell>
          <cell r="M53" t="str">
            <v>10 vaches nature bio</v>
          </cell>
          <cell r="N53" t="str">
            <v>12 vaches nature bio</v>
          </cell>
          <cell r="O53" t="str">
            <v>14 vaches nature bio</v>
          </cell>
          <cell r="P53" t="str">
            <v>16 vaches nature bio</v>
          </cell>
          <cell r="Q53">
            <v>0</v>
          </cell>
          <cell r="R53">
            <v>0</v>
          </cell>
          <cell r="S53">
            <v>0</v>
          </cell>
          <cell r="T53">
            <v>0</v>
          </cell>
          <cell r="U53">
            <v>0</v>
          </cell>
          <cell r="V53">
            <v>0</v>
          </cell>
          <cell r="W53">
            <v>0</v>
          </cell>
          <cell r="X53">
            <v>0</v>
          </cell>
          <cell r="Y53">
            <v>0</v>
          </cell>
          <cell r="Z53">
            <v>0</v>
          </cell>
          <cell r="AA53">
            <v>0</v>
          </cell>
          <cell r="AB53">
            <v>0</v>
          </cell>
          <cell r="AC53">
            <v>0</v>
          </cell>
          <cell r="AD53">
            <v>0</v>
          </cell>
          <cell r="AE53">
            <v>0</v>
          </cell>
          <cell r="AF53">
            <v>0</v>
          </cell>
          <cell r="AG53">
            <v>0</v>
          </cell>
          <cell r="AH53">
            <v>0</v>
          </cell>
          <cell r="AI53">
            <v>0</v>
          </cell>
          <cell r="AJ53">
            <v>0</v>
          </cell>
          <cell r="AK53">
            <v>0</v>
          </cell>
          <cell r="AL53">
            <v>0</v>
          </cell>
          <cell r="AM53">
            <v>0</v>
          </cell>
          <cell r="AN53">
            <v>0</v>
          </cell>
          <cell r="AO53">
            <v>0</v>
          </cell>
        </row>
        <row r="54">
          <cell r="C54" t="str">
            <v>Fruit bio</v>
          </cell>
          <cell r="D54" t="str">
            <v>Fruit bio</v>
          </cell>
          <cell r="E54" t="str">
            <v>Fruit bio</v>
          </cell>
          <cell r="F54" t="str">
            <v>Fruit bio</v>
          </cell>
          <cell r="G54" t="str">
            <v>Fruit bio</v>
          </cell>
          <cell r="H54" t="str">
            <v>Fruit bio</v>
          </cell>
          <cell r="I54" t="str">
            <v>Fruit bio</v>
          </cell>
          <cell r="J54" t="str">
            <v>Fruit bio</v>
          </cell>
          <cell r="K54" t="str">
            <v>Fruit bio</v>
          </cell>
          <cell r="L54" t="str">
            <v>Fruit bio</v>
          </cell>
          <cell r="M54" t="str">
            <v>Fruit bio</v>
          </cell>
          <cell r="N54" t="str">
            <v>Fruit bio</v>
          </cell>
          <cell r="O54" t="str">
            <v>Fruit bio</v>
          </cell>
          <cell r="P54" t="str">
            <v>Fruit bio</v>
          </cell>
          <cell r="Q54">
            <v>0</v>
          </cell>
          <cell r="R54">
            <v>0</v>
          </cell>
          <cell r="S54">
            <v>0</v>
          </cell>
          <cell r="T54">
            <v>0</v>
          </cell>
          <cell r="U54">
            <v>0</v>
          </cell>
          <cell r="V54">
            <v>0</v>
          </cell>
          <cell r="W54">
            <v>0</v>
          </cell>
          <cell r="X54">
            <v>0</v>
          </cell>
          <cell r="Y54">
            <v>0</v>
          </cell>
          <cell r="Z54">
            <v>0</v>
          </cell>
          <cell r="AA54">
            <v>0</v>
          </cell>
          <cell r="AB54">
            <v>0</v>
          </cell>
          <cell r="AC54">
            <v>0</v>
          </cell>
          <cell r="AD54">
            <v>0</v>
          </cell>
          <cell r="AE54">
            <v>0</v>
          </cell>
          <cell r="AF54">
            <v>0</v>
          </cell>
          <cell r="AG54">
            <v>0</v>
          </cell>
          <cell r="AH54">
            <v>0</v>
          </cell>
          <cell r="AI54">
            <v>0</v>
          </cell>
          <cell r="AJ54">
            <v>0</v>
          </cell>
          <cell r="AK54">
            <v>0</v>
          </cell>
          <cell r="AL54">
            <v>0</v>
          </cell>
          <cell r="AM54">
            <v>0</v>
          </cell>
          <cell r="AN54">
            <v>0</v>
          </cell>
          <cell r="AO54">
            <v>0</v>
          </cell>
        </row>
        <row r="55">
          <cell r="C55">
            <v>0</v>
          </cell>
          <cell r="D55">
            <v>0</v>
          </cell>
          <cell r="E55">
            <v>0</v>
          </cell>
          <cell r="F55">
            <v>0</v>
          </cell>
          <cell r="G55">
            <v>0</v>
          </cell>
          <cell r="H55">
            <v>0</v>
          </cell>
          <cell r="I55">
            <v>0</v>
          </cell>
          <cell r="J55">
            <v>0</v>
          </cell>
          <cell r="K55">
            <v>0</v>
          </cell>
          <cell r="L55">
            <v>0</v>
          </cell>
          <cell r="M55">
            <v>0</v>
          </cell>
          <cell r="N55">
            <v>0</v>
          </cell>
          <cell r="O55">
            <v>0</v>
          </cell>
          <cell r="P55">
            <v>0</v>
          </cell>
          <cell r="Q55">
            <v>0</v>
          </cell>
          <cell r="R55">
            <v>0</v>
          </cell>
          <cell r="S55">
            <v>0</v>
          </cell>
          <cell r="T55">
            <v>0</v>
          </cell>
          <cell r="U55">
            <v>0</v>
          </cell>
          <cell r="V55">
            <v>0</v>
          </cell>
          <cell r="W55">
            <v>0</v>
          </cell>
          <cell r="X55">
            <v>0</v>
          </cell>
          <cell r="Y55">
            <v>0</v>
          </cell>
          <cell r="Z55">
            <v>0</v>
          </cell>
          <cell r="AA55">
            <v>0</v>
          </cell>
          <cell r="AB55">
            <v>0</v>
          </cell>
          <cell r="AC55">
            <v>0</v>
          </cell>
          <cell r="AD55">
            <v>0</v>
          </cell>
          <cell r="AE55">
            <v>0</v>
          </cell>
          <cell r="AF55">
            <v>0</v>
          </cell>
          <cell r="AG55">
            <v>0</v>
          </cell>
          <cell r="AH55">
            <v>0</v>
          </cell>
          <cell r="AI55">
            <v>0</v>
          </cell>
          <cell r="AJ55">
            <v>0</v>
          </cell>
          <cell r="AK55">
            <v>0</v>
          </cell>
          <cell r="AL55">
            <v>0</v>
          </cell>
          <cell r="AM55">
            <v>0</v>
          </cell>
          <cell r="AN55">
            <v>0</v>
          </cell>
          <cell r="AO55">
            <v>0</v>
          </cell>
        </row>
        <row r="56">
          <cell r="C56">
            <v>0</v>
          </cell>
          <cell r="D56">
            <v>0</v>
          </cell>
          <cell r="E56">
            <v>0</v>
          </cell>
          <cell r="F56">
            <v>0</v>
          </cell>
          <cell r="G56">
            <v>0</v>
          </cell>
          <cell r="H56">
            <v>0</v>
          </cell>
          <cell r="I56">
            <v>0</v>
          </cell>
          <cell r="J56">
            <v>0</v>
          </cell>
          <cell r="K56">
            <v>0</v>
          </cell>
          <cell r="L56">
            <v>0</v>
          </cell>
          <cell r="M56">
            <v>0</v>
          </cell>
          <cell r="N56">
            <v>0</v>
          </cell>
          <cell r="O56">
            <v>0</v>
          </cell>
          <cell r="P56">
            <v>0</v>
          </cell>
          <cell r="Q56">
            <v>0</v>
          </cell>
          <cell r="R56">
            <v>0</v>
          </cell>
          <cell r="S56">
            <v>0</v>
          </cell>
          <cell r="T56">
            <v>0</v>
          </cell>
          <cell r="U56">
            <v>0</v>
          </cell>
          <cell r="V56">
            <v>0</v>
          </cell>
          <cell r="W56">
            <v>0</v>
          </cell>
          <cell r="X56">
            <v>0</v>
          </cell>
          <cell r="Y56">
            <v>0</v>
          </cell>
          <cell r="Z56">
            <v>0</v>
          </cell>
          <cell r="AA56">
            <v>0</v>
          </cell>
          <cell r="AB56">
            <v>0</v>
          </cell>
          <cell r="AC56">
            <v>0</v>
          </cell>
          <cell r="AD56">
            <v>0</v>
          </cell>
          <cell r="AE56">
            <v>0</v>
          </cell>
          <cell r="AF56">
            <v>0</v>
          </cell>
          <cell r="AG56">
            <v>0</v>
          </cell>
          <cell r="AH56">
            <v>0</v>
          </cell>
          <cell r="AI56">
            <v>0</v>
          </cell>
          <cell r="AJ56">
            <v>0</v>
          </cell>
          <cell r="AK56">
            <v>0</v>
          </cell>
          <cell r="AL56">
            <v>0</v>
          </cell>
          <cell r="AM56">
            <v>0</v>
          </cell>
          <cell r="AN56">
            <v>0</v>
          </cell>
          <cell r="AO56">
            <v>0</v>
          </cell>
        </row>
        <row r="57">
          <cell r="C57">
            <v>0</v>
          </cell>
          <cell r="D57">
            <v>0</v>
          </cell>
          <cell r="E57">
            <v>0</v>
          </cell>
          <cell r="F57">
            <v>0</v>
          </cell>
          <cell r="G57">
            <v>0</v>
          </cell>
          <cell r="H57">
            <v>0</v>
          </cell>
          <cell r="I57">
            <v>0</v>
          </cell>
          <cell r="J57">
            <v>0</v>
          </cell>
          <cell r="K57">
            <v>0</v>
          </cell>
          <cell r="L57">
            <v>0</v>
          </cell>
          <cell r="M57">
            <v>0</v>
          </cell>
          <cell r="N57">
            <v>0</v>
          </cell>
          <cell r="O57">
            <v>0</v>
          </cell>
          <cell r="P57">
            <v>0</v>
          </cell>
          <cell r="Q57">
            <v>0</v>
          </cell>
          <cell r="R57">
            <v>0</v>
          </cell>
          <cell r="S57">
            <v>0</v>
          </cell>
          <cell r="T57">
            <v>0</v>
          </cell>
          <cell r="U57">
            <v>0</v>
          </cell>
          <cell r="V57">
            <v>0</v>
          </cell>
          <cell r="W57">
            <v>0</v>
          </cell>
          <cell r="X57">
            <v>0</v>
          </cell>
          <cell r="Y57">
            <v>0</v>
          </cell>
          <cell r="Z57">
            <v>0</v>
          </cell>
          <cell r="AA57">
            <v>0</v>
          </cell>
          <cell r="AB57">
            <v>0</v>
          </cell>
          <cell r="AC57">
            <v>0</v>
          </cell>
          <cell r="AD57">
            <v>0</v>
          </cell>
          <cell r="AE57">
            <v>0</v>
          </cell>
          <cell r="AF57">
            <v>0</v>
          </cell>
          <cell r="AG57">
            <v>0</v>
          </cell>
          <cell r="AH57">
            <v>0</v>
          </cell>
          <cell r="AI57">
            <v>0</v>
          </cell>
          <cell r="AJ57">
            <v>0</v>
          </cell>
          <cell r="AK57">
            <v>0</v>
          </cell>
          <cell r="AL57">
            <v>0</v>
          </cell>
          <cell r="AM57">
            <v>0</v>
          </cell>
          <cell r="AN57">
            <v>0</v>
          </cell>
          <cell r="AO57">
            <v>0</v>
          </cell>
        </row>
        <row r="59">
          <cell r="C59" t="str">
            <v>Semoule au lait</v>
          </cell>
          <cell r="D59" t="str">
            <v>Entremet au chocolat</v>
          </cell>
          <cell r="E59" t="str">
            <v>Crème citron à la framboise</v>
          </cell>
          <cell r="F59" t="str">
            <v>Riz au lait et aux raisins</v>
          </cell>
          <cell r="G59" t="str">
            <v>Entremet caramel</v>
          </cell>
          <cell r="H59" t="str">
            <v>fromage blanc</v>
          </cell>
          <cell r="I59" t="str">
            <v>riz au lait</v>
          </cell>
          <cell r="J59" t="str">
            <v>Entremet vanille</v>
          </cell>
          <cell r="K59" t="str">
            <v>Semoule au caramel</v>
          </cell>
          <cell r="L59" t="str">
            <v>Entremet au chocolat</v>
          </cell>
          <cell r="M59" t="str">
            <v>Riz au lait</v>
          </cell>
          <cell r="N59" t="str">
            <v>Entremet citron</v>
          </cell>
          <cell r="O59" t="str">
            <v>Semoule aux raisins</v>
          </cell>
          <cell r="P59" t="str">
            <v>Crème montblanc</v>
          </cell>
          <cell r="Q59">
            <v>0</v>
          </cell>
          <cell r="R59">
            <v>0</v>
          </cell>
          <cell r="S59">
            <v>0</v>
          </cell>
          <cell r="T59">
            <v>0</v>
          </cell>
          <cell r="U59">
            <v>0</v>
          </cell>
          <cell r="V59">
            <v>0</v>
          </cell>
          <cell r="W59">
            <v>0</v>
          </cell>
          <cell r="X59">
            <v>0</v>
          </cell>
          <cell r="Y59">
            <v>0</v>
          </cell>
          <cell r="Z59">
            <v>0</v>
          </cell>
          <cell r="AA59">
            <v>0</v>
          </cell>
          <cell r="AB59">
            <v>0</v>
          </cell>
          <cell r="AC59">
            <v>0</v>
          </cell>
          <cell r="AD59">
            <v>0</v>
          </cell>
          <cell r="AE59">
            <v>0</v>
          </cell>
          <cell r="AF59">
            <v>0</v>
          </cell>
          <cell r="AG59">
            <v>0</v>
          </cell>
          <cell r="AH59">
            <v>0</v>
          </cell>
          <cell r="AI59">
            <v>0</v>
          </cell>
          <cell r="AJ59">
            <v>0</v>
          </cell>
          <cell r="AK59">
            <v>0</v>
          </cell>
          <cell r="AL59">
            <v>0</v>
          </cell>
          <cell r="AM59">
            <v>0</v>
          </cell>
          <cell r="AN59">
            <v>0</v>
          </cell>
          <cell r="AO59">
            <v>0</v>
          </cell>
        </row>
        <row r="60">
          <cell r="C60" t="str">
            <v>Abricot au sirop</v>
          </cell>
          <cell r="D60" t="str">
            <v>Mousse à la crème brûlée</v>
          </cell>
          <cell r="E60" t="str">
            <v>Pêche aux fruits rouges</v>
          </cell>
          <cell r="F60" t="str">
            <v>Mousse au chocolat</v>
          </cell>
          <cell r="G60">
            <v>0</v>
          </cell>
          <cell r="H60" t="str">
            <v>compote</v>
          </cell>
          <cell r="I60" t="str">
            <v>entremets</v>
          </cell>
          <cell r="J60">
            <v>0</v>
          </cell>
          <cell r="K60">
            <v>0</v>
          </cell>
          <cell r="L60">
            <v>0</v>
          </cell>
          <cell r="M60">
            <v>0</v>
          </cell>
          <cell r="N60" t="str">
            <v>Semoule aux raisins</v>
          </cell>
          <cell r="O60">
            <v>0</v>
          </cell>
          <cell r="P60">
            <v>0</v>
          </cell>
          <cell r="Q60">
            <v>0</v>
          </cell>
          <cell r="R60">
            <v>0</v>
          </cell>
          <cell r="S60">
            <v>0</v>
          </cell>
          <cell r="T60">
            <v>0</v>
          </cell>
          <cell r="U60">
            <v>0</v>
          </cell>
          <cell r="V60">
            <v>0</v>
          </cell>
          <cell r="W60">
            <v>0</v>
          </cell>
          <cell r="X60">
            <v>0</v>
          </cell>
          <cell r="Y60">
            <v>0</v>
          </cell>
          <cell r="Z60">
            <v>0</v>
          </cell>
          <cell r="AA60">
            <v>0</v>
          </cell>
          <cell r="AB60">
            <v>0</v>
          </cell>
          <cell r="AC60">
            <v>0</v>
          </cell>
          <cell r="AD60">
            <v>0</v>
          </cell>
          <cell r="AE60">
            <v>0</v>
          </cell>
          <cell r="AF60">
            <v>0</v>
          </cell>
          <cell r="AG60">
            <v>0</v>
          </cell>
          <cell r="AH60">
            <v>0</v>
          </cell>
          <cell r="AI60">
            <v>0</v>
          </cell>
          <cell r="AJ60">
            <v>0</v>
          </cell>
          <cell r="AK60">
            <v>0</v>
          </cell>
          <cell r="AL60">
            <v>0</v>
          </cell>
          <cell r="AM60">
            <v>0</v>
          </cell>
          <cell r="AN60">
            <v>0</v>
          </cell>
          <cell r="AO60">
            <v>0</v>
          </cell>
        </row>
        <row r="61">
          <cell r="C61">
            <v>0</v>
          </cell>
          <cell r="D61">
            <v>0</v>
          </cell>
          <cell r="E61">
            <v>0</v>
          </cell>
          <cell r="F61">
            <v>0</v>
          </cell>
          <cell r="G61">
            <v>0</v>
          </cell>
          <cell r="H61">
            <v>0</v>
          </cell>
          <cell r="I61">
            <v>0</v>
          </cell>
          <cell r="J61">
            <v>0</v>
          </cell>
          <cell r="K61">
            <v>0</v>
          </cell>
          <cell r="L61">
            <v>0</v>
          </cell>
          <cell r="M61">
            <v>0</v>
          </cell>
          <cell r="N61">
            <v>0</v>
          </cell>
          <cell r="O61">
            <v>0</v>
          </cell>
          <cell r="P61">
            <v>0</v>
          </cell>
          <cell r="Q61">
            <v>0</v>
          </cell>
          <cell r="R61">
            <v>0</v>
          </cell>
          <cell r="S61">
            <v>0</v>
          </cell>
          <cell r="T61">
            <v>0</v>
          </cell>
          <cell r="U61">
            <v>0</v>
          </cell>
          <cell r="V61">
            <v>0</v>
          </cell>
          <cell r="W61">
            <v>0</v>
          </cell>
          <cell r="X61">
            <v>0</v>
          </cell>
          <cell r="Y61">
            <v>0</v>
          </cell>
          <cell r="Z61">
            <v>0</v>
          </cell>
          <cell r="AA61">
            <v>0</v>
          </cell>
          <cell r="AB61">
            <v>0</v>
          </cell>
          <cell r="AC61">
            <v>0</v>
          </cell>
          <cell r="AD61">
            <v>0</v>
          </cell>
          <cell r="AE61">
            <v>0</v>
          </cell>
          <cell r="AF61">
            <v>0</v>
          </cell>
          <cell r="AG61">
            <v>0</v>
          </cell>
          <cell r="AH61">
            <v>0</v>
          </cell>
          <cell r="AI61">
            <v>0</v>
          </cell>
          <cell r="AJ61">
            <v>0</v>
          </cell>
          <cell r="AK61">
            <v>0</v>
          </cell>
          <cell r="AL61">
            <v>0</v>
          </cell>
          <cell r="AM61">
            <v>0</v>
          </cell>
          <cell r="AN61">
            <v>0</v>
          </cell>
          <cell r="AO61">
            <v>0</v>
          </cell>
        </row>
        <row r="62">
          <cell r="C62" t="str">
            <v>Assiette de fruits</v>
          </cell>
          <cell r="D62" t="str">
            <v>Assiette de fruits</v>
          </cell>
          <cell r="E62" t="str">
            <v>Assiette de fruits</v>
          </cell>
          <cell r="F62" t="str">
            <v>Assiette de fruits</v>
          </cell>
          <cell r="G62" t="str">
            <v>Assiette de fruits</v>
          </cell>
          <cell r="H62">
            <v>0</v>
          </cell>
          <cell r="I62" t="str">
            <v>Assiette de fruits</v>
          </cell>
          <cell r="J62" t="str">
            <v>Assiette de fruits</v>
          </cell>
          <cell r="K62" t="str">
            <v>Assiette de fruits</v>
          </cell>
          <cell r="L62" t="str">
            <v>Assiette de fruits</v>
          </cell>
          <cell r="M62" t="str">
            <v>Assiette de fruits</v>
          </cell>
          <cell r="N62" t="str">
            <v>Assiette de fruits</v>
          </cell>
          <cell r="O62" t="str">
            <v>Assiette de fruits</v>
          </cell>
          <cell r="P62" t="str">
            <v>Assiette de fruits</v>
          </cell>
          <cell r="Q62">
            <v>0</v>
          </cell>
          <cell r="R62">
            <v>0</v>
          </cell>
          <cell r="S62">
            <v>0</v>
          </cell>
          <cell r="T62">
            <v>0</v>
          </cell>
          <cell r="U62">
            <v>0</v>
          </cell>
          <cell r="V62">
            <v>0</v>
          </cell>
          <cell r="W62">
            <v>0</v>
          </cell>
          <cell r="X62">
            <v>0</v>
          </cell>
          <cell r="Y62">
            <v>0</v>
          </cell>
          <cell r="Z62">
            <v>0</v>
          </cell>
          <cell r="AA62">
            <v>0</v>
          </cell>
          <cell r="AB62">
            <v>0</v>
          </cell>
          <cell r="AC62">
            <v>0</v>
          </cell>
          <cell r="AD62">
            <v>0</v>
          </cell>
          <cell r="AE62">
            <v>0</v>
          </cell>
          <cell r="AF62">
            <v>0</v>
          </cell>
          <cell r="AG62">
            <v>0</v>
          </cell>
          <cell r="AH62">
            <v>0</v>
          </cell>
          <cell r="AI62">
            <v>0</v>
          </cell>
          <cell r="AJ62">
            <v>0</v>
          </cell>
          <cell r="AK62">
            <v>0</v>
          </cell>
          <cell r="AL62">
            <v>0</v>
          </cell>
          <cell r="AM62">
            <v>0</v>
          </cell>
          <cell r="AN62">
            <v>0</v>
          </cell>
          <cell r="AO62">
            <v>0</v>
          </cell>
        </row>
        <row r="63">
          <cell r="C63">
            <v>0</v>
          </cell>
          <cell r="D63">
            <v>0</v>
          </cell>
          <cell r="E63">
            <v>0</v>
          </cell>
          <cell r="F63">
            <v>0</v>
          </cell>
          <cell r="G63" t="str">
            <v>Crème au chocolat liégeois</v>
          </cell>
          <cell r="H63">
            <v>0</v>
          </cell>
          <cell r="I63">
            <v>0</v>
          </cell>
          <cell r="J63" t="str">
            <v>Gratin de fruits rouges</v>
          </cell>
          <cell r="K63" t="str">
            <v>Mousse à la noix de coco</v>
          </cell>
          <cell r="L63" t="str">
            <v>Crème vanille caramel</v>
          </cell>
          <cell r="M63" t="str">
            <v>Mousse crème brûlée</v>
          </cell>
          <cell r="N63">
            <v>0</v>
          </cell>
          <cell r="O63">
            <v>0</v>
          </cell>
          <cell r="P63">
            <v>0</v>
          </cell>
          <cell r="Q63">
            <v>0</v>
          </cell>
          <cell r="R63">
            <v>0</v>
          </cell>
          <cell r="S63">
            <v>0</v>
          </cell>
          <cell r="T63">
            <v>0</v>
          </cell>
          <cell r="U63">
            <v>0</v>
          </cell>
          <cell r="V63">
            <v>0</v>
          </cell>
          <cell r="W63">
            <v>0</v>
          </cell>
          <cell r="X63">
            <v>0</v>
          </cell>
          <cell r="Y63">
            <v>0</v>
          </cell>
          <cell r="Z63">
            <v>0</v>
          </cell>
          <cell r="AA63">
            <v>0</v>
          </cell>
          <cell r="AB63">
            <v>0</v>
          </cell>
          <cell r="AC63">
            <v>0</v>
          </cell>
          <cell r="AD63">
            <v>0</v>
          </cell>
          <cell r="AE63">
            <v>0</v>
          </cell>
          <cell r="AF63">
            <v>0</v>
          </cell>
          <cell r="AG63">
            <v>0</v>
          </cell>
          <cell r="AH63">
            <v>0</v>
          </cell>
          <cell r="AI63">
            <v>0</v>
          </cell>
          <cell r="AJ63">
            <v>0</v>
          </cell>
          <cell r="AK63">
            <v>0</v>
          </cell>
          <cell r="AL63">
            <v>0</v>
          </cell>
          <cell r="AM63">
            <v>0</v>
          </cell>
          <cell r="AN63">
            <v>0</v>
          </cell>
          <cell r="AO63">
            <v>0</v>
          </cell>
        </row>
        <row r="64">
          <cell r="C64">
            <v>0</v>
          </cell>
          <cell r="D64">
            <v>0</v>
          </cell>
          <cell r="E64">
            <v>0</v>
          </cell>
          <cell r="F64">
            <v>0</v>
          </cell>
          <cell r="G64">
            <v>0</v>
          </cell>
          <cell r="H64">
            <v>0</v>
          </cell>
          <cell r="I64">
            <v>0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  <cell r="N64">
            <v>0</v>
          </cell>
          <cell r="O64">
            <v>0</v>
          </cell>
          <cell r="P64">
            <v>0</v>
          </cell>
          <cell r="Q64">
            <v>0</v>
          </cell>
          <cell r="R64">
            <v>0</v>
          </cell>
          <cell r="S64">
            <v>0</v>
          </cell>
          <cell r="T64">
            <v>0</v>
          </cell>
          <cell r="U64">
            <v>0</v>
          </cell>
          <cell r="V64">
            <v>0</v>
          </cell>
          <cell r="W64">
            <v>0</v>
          </cell>
          <cell r="X64">
            <v>0</v>
          </cell>
          <cell r="Y64">
            <v>0</v>
          </cell>
          <cell r="Z64">
            <v>0</v>
          </cell>
          <cell r="AA64">
            <v>0</v>
          </cell>
          <cell r="AB64">
            <v>0</v>
          </cell>
          <cell r="AC64">
            <v>0</v>
          </cell>
          <cell r="AD64">
            <v>0</v>
          </cell>
          <cell r="AE64">
            <v>0</v>
          </cell>
          <cell r="AF64">
            <v>0</v>
          </cell>
          <cell r="AG64">
            <v>0</v>
          </cell>
          <cell r="AH64">
            <v>0</v>
          </cell>
          <cell r="AI64">
            <v>0</v>
          </cell>
          <cell r="AJ64">
            <v>0</v>
          </cell>
          <cell r="AK64">
            <v>0</v>
          </cell>
          <cell r="AL64">
            <v>0</v>
          </cell>
          <cell r="AM64">
            <v>0</v>
          </cell>
          <cell r="AN64">
            <v>0</v>
          </cell>
          <cell r="AO64">
            <v>0</v>
          </cell>
        </row>
        <row r="65">
          <cell r="C65" t="str">
            <v>Gratin de fruits rouges</v>
          </cell>
          <cell r="D65" t="str">
            <v>Baba au rhum</v>
          </cell>
          <cell r="E65" t="str">
            <v>Gaufre au chocolat</v>
          </cell>
          <cell r="F65" t="str">
            <v>Millefeuille</v>
          </cell>
          <cell r="G65" t="str">
            <v>Gâteau à la pomme</v>
          </cell>
          <cell r="H65" t="str">
            <v>far breton</v>
          </cell>
          <cell r="I65" t="str">
            <v>moelleux au chocolat</v>
          </cell>
          <cell r="J65" t="str">
            <v>Beignet à la framboise</v>
          </cell>
          <cell r="K65" t="str">
            <v>Eclair au café</v>
          </cell>
          <cell r="L65" t="str">
            <v>Clafoutis à la poire</v>
          </cell>
          <cell r="M65" t="str">
            <v>Gratin à la pomme</v>
          </cell>
          <cell r="N65" t="str">
            <v>Gâteau à la pomme</v>
          </cell>
          <cell r="O65">
            <v>0</v>
          </cell>
          <cell r="P65">
            <v>0</v>
          </cell>
          <cell r="Q65">
            <v>0</v>
          </cell>
          <cell r="R65">
            <v>0</v>
          </cell>
          <cell r="S65">
            <v>0</v>
          </cell>
          <cell r="T65">
            <v>0</v>
          </cell>
          <cell r="U65">
            <v>0</v>
          </cell>
          <cell r="V65">
            <v>0</v>
          </cell>
          <cell r="W65">
            <v>0</v>
          </cell>
          <cell r="X65">
            <v>0</v>
          </cell>
          <cell r="Y65">
            <v>0</v>
          </cell>
          <cell r="Z65">
            <v>0</v>
          </cell>
          <cell r="AA65">
            <v>0</v>
          </cell>
          <cell r="AB65">
            <v>0</v>
          </cell>
          <cell r="AC65">
            <v>0</v>
          </cell>
          <cell r="AD65">
            <v>0</v>
          </cell>
          <cell r="AE65">
            <v>0</v>
          </cell>
          <cell r="AF65">
            <v>0</v>
          </cell>
          <cell r="AG65">
            <v>0</v>
          </cell>
          <cell r="AH65">
            <v>0</v>
          </cell>
          <cell r="AI65">
            <v>0</v>
          </cell>
          <cell r="AJ65">
            <v>0</v>
          </cell>
          <cell r="AK65">
            <v>0</v>
          </cell>
          <cell r="AL65">
            <v>0</v>
          </cell>
          <cell r="AM65">
            <v>0</v>
          </cell>
          <cell r="AN65">
            <v>0</v>
          </cell>
          <cell r="AO65">
            <v>0</v>
          </cell>
        </row>
        <row r="66">
          <cell r="C66">
            <v>0</v>
          </cell>
          <cell r="D66">
            <v>0</v>
          </cell>
          <cell r="E66">
            <v>0</v>
          </cell>
          <cell r="F66">
            <v>0</v>
          </cell>
          <cell r="G66">
            <v>0</v>
          </cell>
          <cell r="H66">
            <v>0</v>
          </cell>
          <cell r="I66">
            <v>0</v>
          </cell>
          <cell r="J66">
            <v>0</v>
          </cell>
          <cell r="K66">
            <v>0</v>
          </cell>
          <cell r="L66">
            <v>0</v>
          </cell>
          <cell r="M66">
            <v>0</v>
          </cell>
          <cell r="N66">
            <v>0</v>
          </cell>
          <cell r="O66">
            <v>0</v>
          </cell>
          <cell r="P66">
            <v>0</v>
          </cell>
          <cell r="Q66">
            <v>0</v>
          </cell>
          <cell r="R66">
            <v>0</v>
          </cell>
          <cell r="S66">
            <v>0</v>
          </cell>
          <cell r="T66">
            <v>0</v>
          </cell>
          <cell r="U66">
            <v>0</v>
          </cell>
          <cell r="V66">
            <v>0</v>
          </cell>
          <cell r="W66">
            <v>0</v>
          </cell>
          <cell r="X66">
            <v>0</v>
          </cell>
          <cell r="Y66">
            <v>0</v>
          </cell>
          <cell r="Z66">
            <v>0</v>
          </cell>
          <cell r="AA66">
            <v>0</v>
          </cell>
          <cell r="AB66">
            <v>0</v>
          </cell>
          <cell r="AC66">
            <v>0</v>
          </cell>
          <cell r="AD66">
            <v>0</v>
          </cell>
          <cell r="AE66">
            <v>0</v>
          </cell>
          <cell r="AF66">
            <v>0</v>
          </cell>
          <cell r="AG66">
            <v>0</v>
          </cell>
          <cell r="AH66">
            <v>0</v>
          </cell>
          <cell r="AI66">
            <v>0</v>
          </cell>
          <cell r="AJ66">
            <v>0</v>
          </cell>
          <cell r="AK66">
            <v>0</v>
          </cell>
          <cell r="AL66">
            <v>0</v>
          </cell>
          <cell r="AM66">
            <v>0</v>
          </cell>
          <cell r="AN66">
            <v>0</v>
          </cell>
          <cell r="AO66">
            <v>0</v>
          </cell>
        </row>
        <row r="67">
          <cell r="C67">
            <v>0</v>
          </cell>
          <cell r="D67">
            <v>0</v>
          </cell>
          <cell r="E67">
            <v>0</v>
          </cell>
          <cell r="F67">
            <v>0</v>
          </cell>
          <cell r="G67">
            <v>0</v>
          </cell>
          <cell r="H67">
            <v>0</v>
          </cell>
          <cell r="I67">
            <v>0</v>
          </cell>
          <cell r="J67">
            <v>0</v>
          </cell>
          <cell r="K67">
            <v>0</v>
          </cell>
          <cell r="L67">
            <v>0</v>
          </cell>
          <cell r="M67">
            <v>0</v>
          </cell>
          <cell r="N67">
            <v>0</v>
          </cell>
          <cell r="O67">
            <v>0</v>
          </cell>
          <cell r="P67">
            <v>0</v>
          </cell>
          <cell r="Q67">
            <v>0</v>
          </cell>
          <cell r="R67">
            <v>0</v>
          </cell>
          <cell r="S67">
            <v>0</v>
          </cell>
          <cell r="T67">
            <v>0</v>
          </cell>
          <cell r="U67">
            <v>0</v>
          </cell>
          <cell r="V67">
            <v>0</v>
          </cell>
          <cell r="W67">
            <v>0</v>
          </cell>
          <cell r="X67">
            <v>0</v>
          </cell>
          <cell r="Y67">
            <v>0</v>
          </cell>
          <cell r="Z67">
            <v>0</v>
          </cell>
          <cell r="AA67">
            <v>0</v>
          </cell>
          <cell r="AB67">
            <v>0</v>
          </cell>
          <cell r="AC67">
            <v>0</v>
          </cell>
          <cell r="AD67">
            <v>0</v>
          </cell>
          <cell r="AE67">
            <v>0</v>
          </cell>
          <cell r="AF67">
            <v>0</v>
          </cell>
          <cell r="AG67">
            <v>0</v>
          </cell>
          <cell r="AH67">
            <v>0</v>
          </cell>
          <cell r="AI67">
            <v>0</v>
          </cell>
          <cell r="AJ67">
            <v>0</v>
          </cell>
          <cell r="AK67">
            <v>0</v>
          </cell>
          <cell r="AL67">
            <v>0</v>
          </cell>
          <cell r="AM67">
            <v>0</v>
          </cell>
          <cell r="AN67">
            <v>0</v>
          </cell>
          <cell r="AO67">
            <v>0</v>
          </cell>
        </row>
        <row r="68">
          <cell r="C68" t="str">
            <v>Tarte à la prune sablée</v>
          </cell>
          <cell r="D68" t="str">
            <v>Feuilleté à la pomme</v>
          </cell>
          <cell r="E68" t="str">
            <v>Tarte au citron meringuée</v>
          </cell>
          <cell r="F68" t="str">
            <v>Feuilleté à la poire</v>
          </cell>
          <cell r="G68" t="str">
            <v>Moelleux au chocolat</v>
          </cell>
          <cell r="H68" t="str">
            <v>tarte aux fruits</v>
          </cell>
          <cell r="I68" t="str">
            <v>flan</v>
          </cell>
          <cell r="J68" t="str">
            <v>Tarte à la pomme</v>
          </cell>
          <cell r="K68" t="str">
            <v>Tarte à l'abricot</v>
          </cell>
          <cell r="L68" t="str">
            <v>Tarte au citron</v>
          </cell>
          <cell r="M68" t="str">
            <v>Feuilleté aux fruits</v>
          </cell>
          <cell r="N68" t="str">
            <v>Tarte au chocolat</v>
          </cell>
          <cell r="O68" t="str">
            <v>Tarte au chocolat</v>
          </cell>
          <cell r="P68" t="str">
            <v>Tarte aux poires</v>
          </cell>
          <cell r="Q68">
            <v>0</v>
          </cell>
          <cell r="R68">
            <v>0</v>
          </cell>
          <cell r="S68">
            <v>0</v>
          </cell>
          <cell r="T68">
            <v>0</v>
          </cell>
          <cell r="U68">
            <v>0</v>
          </cell>
          <cell r="V68">
            <v>0</v>
          </cell>
          <cell r="W68">
            <v>0</v>
          </cell>
          <cell r="X68">
            <v>0</v>
          </cell>
          <cell r="Y68">
            <v>0</v>
          </cell>
          <cell r="Z68">
            <v>0</v>
          </cell>
          <cell r="AA68">
            <v>0</v>
          </cell>
          <cell r="AB68">
            <v>0</v>
          </cell>
          <cell r="AC68">
            <v>0</v>
          </cell>
          <cell r="AD68">
            <v>0</v>
          </cell>
          <cell r="AE68">
            <v>0</v>
          </cell>
          <cell r="AF68">
            <v>0</v>
          </cell>
          <cell r="AG68">
            <v>0</v>
          </cell>
          <cell r="AH68">
            <v>0</v>
          </cell>
          <cell r="AI68">
            <v>0</v>
          </cell>
          <cell r="AJ68">
            <v>0</v>
          </cell>
          <cell r="AK68">
            <v>0</v>
          </cell>
          <cell r="AL68">
            <v>0</v>
          </cell>
          <cell r="AM68">
            <v>0</v>
          </cell>
          <cell r="AN68">
            <v>0</v>
          </cell>
          <cell r="AO68">
            <v>0</v>
          </cell>
        </row>
        <row r="69">
          <cell r="C69">
            <v>0</v>
          </cell>
          <cell r="D69">
            <v>0</v>
          </cell>
          <cell r="E69">
            <v>0</v>
          </cell>
          <cell r="F69">
            <v>0</v>
          </cell>
          <cell r="G69">
            <v>0</v>
          </cell>
          <cell r="H69">
            <v>0</v>
          </cell>
          <cell r="I69">
            <v>0</v>
          </cell>
          <cell r="J69">
            <v>0</v>
          </cell>
          <cell r="K69">
            <v>0</v>
          </cell>
          <cell r="L69">
            <v>0</v>
          </cell>
          <cell r="M69">
            <v>0</v>
          </cell>
          <cell r="N69">
            <v>0</v>
          </cell>
          <cell r="O69">
            <v>0</v>
          </cell>
          <cell r="P69">
            <v>0</v>
          </cell>
          <cell r="Q69">
            <v>0</v>
          </cell>
          <cell r="R69">
            <v>0</v>
          </cell>
          <cell r="S69">
            <v>0</v>
          </cell>
          <cell r="T69">
            <v>0</v>
          </cell>
          <cell r="U69">
            <v>0</v>
          </cell>
          <cell r="V69">
            <v>0</v>
          </cell>
          <cell r="W69">
            <v>0</v>
          </cell>
          <cell r="X69">
            <v>0</v>
          </cell>
          <cell r="Y69">
            <v>0</v>
          </cell>
          <cell r="Z69">
            <v>0</v>
          </cell>
          <cell r="AA69">
            <v>0</v>
          </cell>
          <cell r="AB69">
            <v>0</v>
          </cell>
          <cell r="AC69">
            <v>0</v>
          </cell>
          <cell r="AD69">
            <v>0</v>
          </cell>
          <cell r="AE69">
            <v>0</v>
          </cell>
          <cell r="AF69">
            <v>0</v>
          </cell>
          <cell r="AG69">
            <v>0</v>
          </cell>
          <cell r="AH69">
            <v>0</v>
          </cell>
          <cell r="AI69">
            <v>0</v>
          </cell>
          <cell r="AJ69">
            <v>0</v>
          </cell>
          <cell r="AK69">
            <v>0</v>
          </cell>
          <cell r="AL69">
            <v>0</v>
          </cell>
          <cell r="AM69">
            <v>0</v>
          </cell>
          <cell r="AN69">
            <v>0</v>
          </cell>
          <cell r="AO69">
            <v>0</v>
          </cell>
        </row>
        <row r="70">
          <cell r="C70">
            <v>0</v>
          </cell>
          <cell r="D70">
            <v>0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  <cell r="N70">
            <v>0</v>
          </cell>
          <cell r="O70">
            <v>0</v>
          </cell>
          <cell r="P70">
            <v>0</v>
          </cell>
          <cell r="Q70">
            <v>0</v>
          </cell>
          <cell r="R70">
            <v>0</v>
          </cell>
          <cell r="S70">
            <v>0</v>
          </cell>
          <cell r="T70">
            <v>0</v>
          </cell>
          <cell r="U70">
            <v>0</v>
          </cell>
          <cell r="V70">
            <v>0</v>
          </cell>
          <cell r="W70">
            <v>0</v>
          </cell>
          <cell r="X70">
            <v>0</v>
          </cell>
          <cell r="Y70">
            <v>0</v>
          </cell>
          <cell r="Z70">
            <v>0</v>
          </cell>
          <cell r="AA70">
            <v>0</v>
          </cell>
          <cell r="AB70">
            <v>0</v>
          </cell>
          <cell r="AC70">
            <v>0</v>
          </cell>
          <cell r="AD70">
            <v>0</v>
          </cell>
          <cell r="AE70">
            <v>0</v>
          </cell>
          <cell r="AF70">
            <v>0</v>
          </cell>
          <cell r="AG70">
            <v>0</v>
          </cell>
          <cell r="AH70">
            <v>0</v>
          </cell>
          <cell r="AI70">
            <v>0</v>
          </cell>
          <cell r="AJ70">
            <v>0</v>
          </cell>
          <cell r="AK70">
            <v>0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</row>
        <row r="71">
          <cell r="C71">
            <v>0</v>
          </cell>
          <cell r="D71">
            <v>0</v>
          </cell>
          <cell r="E71">
            <v>0</v>
          </cell>
          <cell r="F71">
            <v>0</v>
          </cell>
          <cell r="G71">
            <v>0</v>
          </cell>
          <cell r="H71">
            <v>0</v>
          </cell>
          <cell r="I71">
            <v>0</v>
          </cell>
          <cell r="J71">
            <v>0</v>
          </cell>
          <cell r="K71">
            <v>0</v>
          </cell>
          <cell r="L71">
            <v>0</v>
          </cell>
          <cell r="M71">
            <v>0</v>
          </cell>
          <cell r="N71">
            <v>0</v>
          </cell>
          <cell r="O71">
            <v>0</v>
          </cell>
          <cell r="P71">
            <v>0</v>
          </cell>
          <cell r="Q71">
            <v>0</v>
          </cell>
          <cell r="R71">
            <v>0</v>
          </cell>
          <cell r="S71">
            <v>0</v>
          </cell>
          <cell r="T71">
            <v>0</v>
          </cell>
          <cell r="U71">
            <v>0</v>
          </cell>
          <cell r="V71">
            <v>0</v>
          </cell>
          <cell r="W71">
            <v>0</v>
          </cell>
          <cell r="X71">
            <v>0</v>
          </cell>
          <cell r="Y71">
            <v>0</v>
          </cell>
          <cell r="Z71">
            <v>0</v>
          </cell>
          <cell r="AA71">
            <v>0</v>
          </cell>
          <cell r="AB71">
            <v>0</v>
          </cell>
          <cell r="AC71">
            <v>0</v>
          </cell>
          <cell r="AD71">
            <v>0</v>
          </cell>
          <cell r="AE71">
            <v>0</v>
          </cell>
          <cell r="AF71">
            <v>0</v>
          </cell>
          <cell r="AG71">
            <v>0</v>
          </cell>
          <cell r="AH71">
            <v>0</v>
          </cell>
          <cell r="AI71">
            <v>0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</row>
        <row r="72">
          <cell r="C72">
            <v>0</v>
          </cell>
          <cell r="D72">
            <v>0</v>
          </cell>
          <cell r="E72">
            <v>0</v>
          </cell>
          <cell r="F72">
            <v>0</v>
          </cell>
          <cell r="G72">
            <v>0</v>
          </cell>
          <cell r="H72">
            <v>0</v>
          </cell>
          <cell r="I72">
            <v>0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  <cell r="N72">
            <v>0</v>
          </cell>
          <cell r="O72">
            <v>0</v>
          </cell>
          <cell r="P72">
            <v>0</v>
          </cell>
          <cell r="Q72">
            <v>0</v>
          </cell>
          <cell r="R72">
            <v>0</v>
          </cell>
          <cell r="S72">
            <v>0</v>
          </cell>
          <cell r="T72">
            <v>0</v>
          </cell>
          <cell r="U72">
            <v>0</v>
          </cell>
          <cell r="V72">
            <v>0</v>
          </cell>
          <cell r="W72">
            <v>0</v>
          </cell>
          <cell r="X72">
            <v>0</v>
          </cell>
          <cell r="Y72">
            <v>0</v>
          </cell>
          <cell r="Z72">
            <v>0</v>
          </cell>
          <cell r="AA72">
            <v>0</v>
          </cell>
          <cell r="AB72">
            <v>0</v>
          </cell>
          <cell r="AC72">
            <v>0</v>
          </cell>
          <cell r="AD72">
            <v>0</v>
          </cell>
          <cell r="AE72">
            <v>0</v>
          </cell>
          <cell r="AF72">
            <v>0</v>
          </cell>
          <cell r="AG72">
            <v>0</v>
          </cell>
          <cell r="AH72">
            <v>0</v>
          </cell>
          <cell r="AI72">
            <v>0</v>
          </cell>
          <cell r="AJ72">
            <v>0</v>
          </cell>
          <cell r="AK72">
            <v>0</v>
          </cell>
          <cell r="AL72">
            <v>0</v>
          </cell>
          <cell r="AM72">
            <v>0</v>
          </cell>
          <cell r="AN72">
            <v>0</v>
          </cell>
          <cell r="AO72">
            <v>0</v>
          </cell>
        </row>
        <row r="73">
          <cell r="C73">
            <v>0</v>
          </cell>
          <cell r="D73">
            <v>0</v>
          </cell>
          <cell r="E73">
            <v>0</v>
          </cell>
          <cell r="F73">
            <v>0</v>
          </cell>
          <cell r="G73">
            <v>0</v>
          </cell>
          <cell r="H73">
            <v>0</v>
          </cell>
          <cell r="I73">
            <v>0</v>
          </cell>
          <cell r="J73">
            <v>0</v>
          </cell>
          <cell r="K73">
            <v>0</v>
          </cell>
          <cell r="L73">
            <v>0</v>
          </cell>
          <cell r="M73">
            <v>0</v>
          </cell>
          <cell r="N73">
            <v>0</v>
          </cell>
          <cell r="O73">
            <v>0</v>
          </cell>
          <cell r="P73">
            <v>0</v>
          </cell>
          <cell r="Q73">
            <v>0</v>
          </cell>
          <cell r="R73">
            <v>0</v>
          </cell>
          <cell r="S73">
            <v>0</v>
          </cell>
          <cell r="T73">
            <v>0</v>
          </cell>
          <cell r="U73">
            <v>0</v>
          </cell>
          <cell r="V73">
            <v>0</v>
          </cell>
          <cell r="W73">
            <v>0</v>
          </cell>
          <cell r="X73">
            <v>0</v>
          </cell>
          <cell r="Y73">
            <v>0</v>
          </cell>
          <cell r="Z73">
            <v>0</v>
          </cell>
          <cell r="AA73">
            <v>0</v>
          </cell>
          <cell r="AB73">
            <v>0</v>
          </cell>
          <cell r="AC73">
            <v>0</v>
          </cell>
          <cell r="AD73">
            <v>0</v>
          </cell>
          <cell r="AE73">
            <v>0</v>
          </cell>
          <cell r="AF73">
            <v>0</v>
          </cell>
          <cell r="AG73">
            <v>0</v>
          </cell>
          <cell r="AH73">
            <v>0</v>
          </cell>
          <cell r="AI73">
            <v>0</v>
          </cell>
          <cell r="AJ73">
            <v>0</v>
          </cell>
          <cell r="AK73">
            <v>0</v>
          </cell>
          <cell r="AL73">
            <v>0</v>
          </cell>
          <cell r="AM73">
            <v>0</v>
          </cell>
          <cell r="AN73">
            <v>0</v>
          </cell>
          <cell r="AO73">
            <v>0</v>
          </cell>
        </row>
        <row r="74">
          <cell r="C74">
            <v>0</v>
          </cell>
          <cell r="D74">
            <v>0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  <cell r="N74">
            <v>0</v>
          </cell>
          <cell r="O74">
            <v>0</v>
          </cell>
          <cell r="P74">
            <v>0</v>
          </cell>
          <cell r="Q74">
            <v>0</v>
          </cell>
          <cell r="R74">
            <v>0</v>
          </cell>
          <cell r="S74">
            <v>0</v>
          </cell>
          <cell r="T74">
            <v>0</v>
          </cell>
          <cell r="U74">
            <v>0</v>
          </cell>
          <cell r="V74">
            <v>0</v>
          </cell>
          <cell r="W74">
            <v>0</v>
          </cell>
          <cell r="X74">
            <v>0</v>
          </cell>
          <cell r="Y74">
            <v>0</v>
          </cell>
          <cell r="Z74">
            <v>0</v>
          </cell>
          <cell r="AA74">
            <v>0</v>
          </cell>
          <cell r="AB74">
            <v>0</v>
          </cell>
          <cell r="AC74">
            <v>0</v>
          </cell>
          <cell r="AD74">
            <v>0</v>
          </cell>
          <cell r="AE74">
            <v>0</v>
          </cell>
          <cell r="AF74">
            <v>0</v>
          </cell>
          <cell r="AG74">
            <v>0</v>
          </cell>
          <cell r="AH74">
            <v>0</v>
          </cell>
          <cell r="AI74">
            <v>0</v>
          </cell>
          <cell r="AJ74">
            <v>0</v>
          </cell>
          <cell r="AK74">
            <v>0</v>
          </cell>
          <cell r="AL74">
            <v>0</v>
          </cell>
          <cell r="AM74">
            <v>0</v>
          </cell>
          <cell r="AN74">
            <v>0</v>
          </cell>
          <cell r="AO74">
            <v>0</v>
          </cell>
        </row>
      </sheetData>
      <sheetData sheetId="2">
        <row r="3">
          <cell r="C3" t="str">
            <v>Café expresso</v>
          </cell>
          <cell r="D3" t="str">
            <v>Café expresso</v>
          </cell>
          <cell r="E3" t="str">
            <v>Café expresso</v>
          </cell>
          <cell r="F3" t="str">
            <v>Café expresso</v>
          </cell>
          <cell r="G3" t="str">
            <v>Café expresso</v>
          </cell>
          <cell r="H3" t="str">
            <v>Café expresso</v>
          </cell>
          <cell r="I3" t="str">
            <v>Café expresso</v>
          </cell>
          <cell r="J3" t="str">
            <v>Café expresso</v>
          </cell>
          <cell r="K3" t="str">
            <v>Café expresso</v>
          </cell>
          <cell r="L3" t="str">
            <v>Café expresso</v>
          </cell>
          <cell r="M3" t="str">
            <v>Café expresso</v>
          </cell>
          <cell r="N3" t="str">
            <v>Café expresso</v>
          </cell>
          <cell r="O3" t="str">
            <v>Café expresso</v>
          </cell>
          <cell r="P3" t="str">
            <v>Café expresso</v>
          </cell>
          <cell r="Q3" t="str">
            <v>Café expresso</v>
          </cell>
          <cell r="R3" t="str">
            <v>Café expresso</v>
          </cell>
          <cell r="S3" t="str">
            <v>Café expresso</v>
          </cell>
          <cell r="T3" t="str">
            <v>Café expresso</v>
          </cell>
          <cell r="U3" t="str">
            <v>Café expresso</v>
          </cell>
          <cell r="V3" t="str">
            <v>Café expresso</v>
          </cell>
          <cell r="W3" t="str">
            <v>Café expresso</v>
          </cell>
          <cell r="X3" t="str">
            <v>Café expresso</v>
          </cell>
          <cell r="Y3" t="str">
            <v>Café expresso</v>
          </cell>
          <cell r="Z3" t="str">
            <v>Café expresso</v>
          </cell>
          <cell r="AA3" t="str">
            <v>Café expresso</v>
          </cell>
          <cell r="AB3" t="str">
            <v>Café expresso</v>
          </cell>
          <cell r="AC3" t="str">
            <v>Café expresso</v>
          </cell>
          <cell r="AD3" t="str">
            <v>Café expresso</v>
          </cell>
          <cell r="AE3" t="str">
            <v>Café expresso</v>
          </cell>
          <cell r="AF3" t="str">
            <v>Café expresso</v>
          </cell>
          <cell r="AG3" t="str">
            <v>Café expresso</v>
          </cell>
          <cell r="AH3" t="str">
            <v>Café expresso</v>
          </cell>
          <cell r="AI3" t="str">
            <v>Café expresso</v>
          </cell>
          <cell r="AJ3" t="str">
            <v>Café expresso</v>
          </cell>
          <cell r="AK3" t="str">
            <v>Café expresso</v>
          </cell>
          <cell r="AL3" t="str">
            <v>Café expresso</v>
          </cell>
          <cell r="AM3" t="str">
            <v>Café expresso</v>
          </cell>
          <cell r="AN3" t="str">
            <v>Café expresso</v>
          </cell>
          <cell r="AO3" t="str">
            <v>Café expresso</v>
          </cell>
        </row>
        <row r="4">
          <cell r="C4" t="str">
            <v>Café allongé</v>
          </cell>
          <cell r="D4" t="str">
            <v>Café allongé</v>
          </cell>
          <cell r="E4" t="str">
            <v>Café allongé</v>
          </cell>
          <cell r="F4" t="str">
            <v>Café allongé</v>
          </cell>
          <cell r="G4" t="str">
            <v>Café allongé</v>
          </cell>
          <cell r="H4" t="str">
            <v>Café allongé</v>
          </cell>
          <cell r="I4" t="str">
            <v>Café allongé</v>
          </cell>
          <cell r="J4" t="str">
            <v>Café allongé</v>
          </cell>
          <cell r="K4" t="str">
            <v>Café allongé</v>
          </cell>
          <cell r="L4" t="str">
            <v>Café allongé</v>
          </cell>
          <cell r="M4" t="str">
            <v>Café allongé</v>
          </cell>
          <cell r="N4" t="str">
            <v>Café allongé</v>
          </cell>
          <cell r="O4" t="str">
            <v>Café allongé</v>
          </cell>
          <cell r="P4" t="str">
            <v>Café allongé</v>
          </cell>
          <cell r="Q4" t="str">
            <v>Café allongé</v>
          </cell>
          <cell r="R4" t="str">
            <v>Café allongé</v>
          </cell>
          <cell r="S4" t="str">
            <v>Café allongé</v>
          </cell>
          <cell r="T4" t="str">
            <v>Café allongé</v>
          </cell>
          <cell r="U4" t="str">
            <v>Café allongé</v>
          </cell>
          <cell r="V4" t="str">
            <v>Café allongé</v>
          </cell>
          <cell r="W4" t="str">
            <v>Café allongé</v>
          </cell>
          <cell r="X4" t="str">
            <v>Café allongé</v>
          </cell>
          <cell r="Y4" t="str">
            <v>Café allongé</v>
          </cell>
          <cell r="Z4" t="str">
            <v>Café allongé</v>
          </cell>
          <cell r="AA4" t="str">
            <v>Café allongé</v>
          </cell>
          <cell r="AB4" t="str">
            <v>Café allongé</v>
          </cell>
          <cell r="AC4" t="str">
            <v>Café allongé</v>
          </cell>
          <cell r="AD4" t="str">
            <v>Café allongé</v>
          </cell>
          <cell r="AE4" t="str">
            <v>Café allongé</v>
          </cell>
          <cell r="AF4" t="str">
            <v>Café allongé</v>
          </cell>
          <cell r="AG4" t="str">
            <v>Café allongé</v>
          </cell>
          <cell r="AH4" t="str">
            <v>Café allongé</v>
          </cell>
          <cell r="AI4" t="str">
            <v>Café allongé</v>
          </cell>
          <cell r="AJ4" t="str">
            <v>Café allongé</v>
          </cell>
          <cell r="AK4" t="str">
            <v>Café allongé</v>
          </cell>
          <cell r="AL4" t="str">
            <v>Café allongé</v>
          </cell>
          <cell r="AM4" t="str">
            <v>Café allongé</v>
          </cell>
          <cell r="AN4" t="str">
            <v>Café allongé</v>
          </cell>
          <cell r="AO4" t="str">
            <v>Café allongé</v>
          </cell>
        </row>
        <row r="5">
          <cell r="C5" t="str">
            <v>Café double</v>
          </cell>
          <cell r="D5" t="str">
            <v>Café double</v>
          </cell>
          <cell r="E5" t="str">
            <v>Café double</v>
          </cell>
          <cell r="F5" t="str">
            <v>Café double</v>
          </cell>
          <cell r="G5" t="str">
            <v>Café double</v>
          </cell>
          <cell r="H5" t="str">
            <v>Café double</v>
          </cell>
          <cell r="I5" t="str">
            <v>Café double</v>
          </cell>
          <cell r="J5" t="str">
            <v>Café double</v>
          </cell>
          <cell r="K5" t="str">
            <v>Café double</v>
          </cell>
          <cell r="L5" t="str">
            <v>Café double</v>
          </cell>
          <cell r="M5" t="str">
            <v>Café double</v>
          </cell>
          <cell r="N5" t="str">
            <v>Café double</v>
          </cell>
          <cell r="O5" t="str">
            <v>Café double</v>
          </cell>
          <cell r="P5" t="str">
            <v>Café double</v>
          </cell>
          <cell r="Q5" t="str">
            <v>Café double</v>
          </cell>
          <cell r="R5" t="str">
            <v>Café double</v>
          </cell>
          <cell r="S5" t="str">
            <v>Café double</v>
          </cell>
          <cell r="T5" t="str">
            <v>Café double</v>
          </cell>
          <cell r="U5" t="str">
            <v>Café double</v>
          </cell>
          <cell r="V5" t="str">
            <v>Café double</v>
          </cell>
          <cell r="W5" t="str">
            <v>Café double</v>
          </cell>
          <cell r="X5" t="str">
            <v>Café double</v>
          </cell>
          <cell r="Y5" t="str">
            <v>Café double</v>
          </cell>
          <cell r="Z5" t="str">
            <v>Café double</v>
          </cell>
          <cell r="AA5" t="str">
            <v>Café double</v>
          </cell>
          <cell r="AB5" t="str">
            <v>Café double</v>
          </cell>
          <cell r="AC5" t="str">
            <v>Café double</v>
          </cell>
          <cell r="AD5" t="str">
            <v>Café double</v>
          </cell>
          <cell r="AE5" t="str">
            <v>Café double</v>
          </cell>
          <cell r="AF5" t="str">
            <v>Café double</v>
          </cell>
          <cell r="AG5" t="str">
            <v>Café double</v>
          </cell>
          <cell r="AH5" t="str">
            <v>Café double</v>
          </cell>
          <cell r="AI5" t="str">
            <v>Café double</v>
          </cell>
          <cell r="AJ5" t="str">
            <v>Café double</v>
          </cell>
          <cell r="AK5" t="str">
            <v>Café double</v>
          </cell>
          <cell r="AL5" t="str">
            <v>Café double</v>
          </cell>
          <cell r="AM5" t="str">
            <v>Café double</v>
          </cell>
          <cell r="AN5" t="str">
            <v>Café double</v>
          </cell>
          <cell r="AO5" t="str">
            <v>Café double</v>
          </cell>
        </row>
        <row r="6">
          <cell r="C6" t="str">
            <v>Thés variés</v>
          </cell>
          <cell r="D6" t="str">
            <v>Thés variés</v>
          </cell>
          <cell r="E6" t="str">
            <v>Thés variés</v>
          </cell>
          <cell r="F6" t="str">
            <v>Thés variés</v>
          </cell>
          <cell r="G6" t="str">
            <v>Thés variés</v>
          </cell>
          <cell r="H6" t="str">
            <v>Thés variés</v>
          </cell>
          <cell r="I6" t="str">
            <v>Thés variés</v>
          </cell>
          <cell r="J6" t="str">
            <v>Thés variés</v>
          </cell>
          <cell r="K6" t="str">
            <v>Thés variés</v>
          </cell>
          <cell r="L6" t="str">
            <v>Thés variés</v>
          </cell>
          <cell r="M6" t="str">
            <v>Thés variés</v>
          </cell>
          <cell r="N6" t="str">
            <v>Thés variés</v>
          </cell>
          <cell r="O6" t="str">
            <v>Thés variés</v>
          </cell>
          <cell r="P6" t="str">
            <v>Thés variés</v>
          </cell>
          <cell r="Q6" t="str">
            <v>Thés variés</v>
          </cell>
          <cell r="R6" t="str">
            <v>Thés variés</v>
          </cell>
          <cell r="S6" t="str">
            <v>Thés variés</v>
          </cell>
          <cell r="T6" t="str">
            <v>Thés variés</v>
          </cell>
          <cell r="U6" t="str">
            <v>Thés variés</v>
          </cell>
          <cell r="V6" t="str">
            <v>Thés variés</v>
          </cell>
          <cell r="W6" t="str">
            <v>Thés variés</v>
          </cell>
          <cell r="X6" t="str">
            <v>Thés variés</v>
          </cell>
          <cell r="Y6" t="str">
            <v>Thés variés</v>
          </cell>
          <cell r="Z6" t="str">
            <v>Thés variés</v>
          </cell>
          <cell r="AA6" t="str">
            <v>Thés variés</v>
          </cell>
          <cell r="AB6" t="str">
            <v>Thés variés</v>
          </cell>
          <cell r="AC6" t="str">
            <v>Thés variés</v>
          </cell>
          <cell r="AD6" t="str">
            <v>Thés variés</v>
          </cell>
          <cell r="AE6" t="str">
            <v>Thés variés</v>
          </cell>
          <cell r="AF6" t="str">
            <v>Thés variés</v>
          </cell>
          <cell r="AG6" t="str">
            <v>Thés variés</v>
          </cell>
          <cell r="AH6" t="str">
            <v>Thés variés</v>
          </cell>
          <cell r="AI6" t="str">
            <v>Thés variés</v>
          </cell>
          <cell r="AJ6" t="str">
            <v>Thés variés</v>
          </cell>
          <cell r="AK6" t="str">
            <v>Thés variés</v>
          </cell>
          <cell r="AL6" t="str">
            <v>Thés variés</v>
          </cell>
          <cell r="AM6" t="str">
            <v>Thés variés</v>
          </cell>
          <cell r="AN6" t="str">
            <v>Thés variés</v>
          </cell>
          <cell r="AO6" t="str">
            <v>Thés variés</v>
          </cell>
        </row>
        <row r="7">
          <cell r="C7" t="str">
            <v>Infusions variées</v>
          </cell>
          <cell r="D7" t="str">
            <v>Infusions variées</v>
          </cell>
          <cell r="E7" t="str">
            <v>Infusions variées</v>
          </cell>
          <cell r="F7" t="str">
            <v>Infusions variées</v>
          </cell>
          <cell r="G7" t="str">
            <v>Infusions variées</v>
          </cell>
          <cell r="H7" t="str">
            <v>Infusions variées</v>
          </cell>
          <cell r="I7" t="str">
            <v>Infusions variées</v>
          </cell>
          <cell r="J7" t="str">
            <v>Infusions variées</v>
          </cell>
          <cell r="K7" t="str">
            <v>Infusions variées</v>
          </cell>
          <cell r="L7" t="str">
            <v>Infusions variées</v>
          </cell>
          <cell r="M7" t="str">
            <v>Infusions variées</v>
          </cell>
          <cell r="N7" t="str">
            <v>Infusions variées</v>
          </cell>
          <cell r="O7" t="str">
            <v>Infusions variées</v>
          </cell>
          <cell r="P7" t="str">
            <v>Infusions variées</v>
          </cell>
          <cell r="Q7" t="str">
            <v>Infusions variées</v>
          </cell>
          <cell r="R7" t="str">
            <v>Infusions variées</v>
          </cell>
          <cell r="S7" t="str">
            <v>Infusions variées</v>
          </cell>
          <cell r="T7" t="str">
            <v>Infusions variées</v>
          </cell>
          <cell r="U7" t="str">
            <v>Infusions variées</v>
          </cell>
          <cell r="V7" t="str">
            <v>Infusions variées</v>
          </cell>
          <cell r="W7" t="str">
            <v>Infusions variées</v>
          </cell>
          <cell r="X7" t="str">
            <v>Infusions variées</v>
          </cell>
          <cell r="Y7" t="str">
            <v>Infusions variées</v>
          </cell>
          <cell r="Z7" t="str">
            <v>Infusions variées</v>
          </cell>
          <cell r="AA7" t="str">
            <v>Infusions variées</v>
          </cell>
          <cell r="AB7" t="str">
            <v>Infusions variées</v>
          </cell>
          <cell r="AC7" t="str">
            <v>Infusions variées</v>
          </cell>
          <cell r="AD7" t="str">
            <v>Infusions variées</v>
          </cell>
          <cell r="AE7" t="str">
            <v>Infusions variées</v>
          </cell>
          <cell r="AF7" t="str">
            <v>Infusions variées</v>
          </cell>
          <cell r="AG7" t="str">
            <v>Infusions variées</v>
          </cell>
          <cell r="AH7" t="str">
            <v>Infusions variées</v>
          </cell>
          <cell r="AI7" t="str">
            <v>Infusions variées</v>
          </cell>
          <cell r="AJ7" t="str">
            <v>Infusions variées</v>
          </cell>
          <cell r="AK7" t="str">
            <v>Infusions variées</v>
          </cell>
          <cell r="AL7" t="str">
            <v>Infusions variées</v>
          </cell>
          <cell r="AM7" t="str">
            <v>Infusions variées</v>
          </cell>
          <cell r="AN7" t="str">
            <v>Infusions variées</v>
          </cell>
          <cell r="AO7" t="str">
            <v>Infusions variées</v>
          </cell>
        </row>
        <row r="8">
          <cell r="C8" t="str">
            <v>Chocolat</v>
          </cell>
          <cell r="D8" t="str">
            <v>Chocolat</v>
          </cell>
          <cell r="E8" t="str">
            <v>Chocolat</v>
          </cell>
          <cell r="F8" t="str">
            <v>Chocolat</v>
          </cell>
          <cell r="G8" t="str">
            <v>Chocolat</v>
          </cell>
          <cell r="H8" t="str">
            <v>Chocolat</v>
          </cell>
          <cell r="I8" t="str">
            <v>Chocolat</v>
          </cell>
          <cell r="J8" t="str">
            <v>Chocolat</v>
          </cell>
          <cell r="K8" t="str">
            <v>Chocolat</v>
          </cell>
          <cell r="L8" t="str">
            <v>Chocolat</v>
          </cell>
          <cell r="M8" t="str">
            <v>Chocolat</v>
          </cell>
          <cell r="N8" t="str">
            <v>Chocolat</v>
          </cell>
          <cell r="O8" t="str">
            <v>Chocolat</v>
          </cell>
          <cell r="P8" t="str">
            <v>Chocolat</v>
          </cell>
          <cell r="Q8" t="str">
            <v>Chocolat</v>
          </cell>
          <cell r="R8" t="str">
            <v>Chocolat</v>
          </cell>
          <cell r="S8" t="str">
            <v>Chocolat</v>
          </cell>
          <cell r="T8" t="str">
            <v>Chocolat</v>
          </cell>
          <cell r="U8" t="str">
            <v>Chocolat</v>
          </cell>
          <cell r="V8" t="str">
            <v>Chocolat</v>
          </cell>
          <cell r="W8" t="str">
            <v>Chocolat</v>
          </cell>
          <cell r="X8" t="str">
            <v>Chocolat</v>
          </cell>
          <cell r="Y8" t="str">
            <v>Chocolat</v>
          </cell>
          <cell r="Z8" t="str">
            <v>Chocolat</v>
          </cell>
          <cell r="AA8" t="str">
            <v>Chocolat</v>
          </cell>
          <cell r="AB8" t="str">
            <v>Chocolat</v>
          </cell>
          <cell r="AC8" t="str">
            <v>Chocolat</v>
          </cell>
          <cell r="AD8" t="str">
            <v>Chocolat</v>
          </cell>
          <cell r="AE8" t="str">
            <v>Chocolat</v>
          </cell>
          <cell r="AF8" t="str">
            <v>Chocolat</v>
          </cell>
          <cell r="AG8" t="str">
            <v>Chocolat</v>
          </cell>
          <cell r="AH8" t="str">
            <v>Chocolat</v>
          </cell>
          <cell r="AI8" t="str">
            <v>Chocolat</v>
          </cell>
          <cell r="AJ8" t="str">
            <v>Chocolat</v>
          </cell>
          <cell r="AK8" t="str">
            <v>Chocolat</v>
          </cell>
          <cell r="AL8" t="str">
            <v>Chocolat</v>
          </cell>
          <cell r="AM8" t="str">
            <v>Chocolat</v>
          </cell>
          <cell r="AN8" t="str">
            <v>Chocolat</v>
          </cell>
          <cell r="AO8" t="str">
            <v>Chocolat</v>
          </cell>
        </row>
        <row r="13">
          <cell r="C13" t="str">
            <v>Tartine beurrée</v>
          </cell>
          <cell r="D13" t="str">
            <v>Tartine beurrée</v>
          </cell>
          <cell r="E13" t="str">
            <v>Tartine beurrée</v>
          </cell>
          <cell r="F13" t="str">
            <v>Tartine beurrée</v>
          </cell>
          <cell r="G13" t="str">
            <v>Tartine beurrée</v>
          </cell>
          <cell r="H13" t="str">
            <v>Tartine beurrée</v>
          </cell>
          <cell r="I13" t="str">
            <v>Tartine beurrée</v>
          </cell>
          <cell r="J13" t="str">
            <v>Tartine beurrée</v>
          </cell>
          <cell r="K13" t="str">
            <v>Tartine beurrée</v>
          </cell>
          <cell r="L13" t="str">
            <v>Tartine beurrée</v>
          </cell>
          <cell r="M13" t="str">
            <v>Tartine beurrée</v>
          </cell>
          <cell r="N13" t="str">
            <v>Tartine beurrée</v>
          </cell>
          <cell r="O13" t="str">
            <v>Tartine beurrée</v>
          </cell>
          <cell r="P13" t="str">
            <v>Tartine beurrée</v>
          </cell>
          <cell r="Q13" t="str">
            <v>Tartine beurrée</v>
          </cell>
          <cell r="R13" t="str">
            <v>Tartine beurrée</v>
          </cell>
          <cell r="S13" t="str">
            <v>Tartine beurrée</v>
          </cell>
          <cell r="T13" t="str">
            <v>Tartine beurrée</v>
          </cell>
          <cell r="U13" t="str">
            <v>Tartine beurrée</v>
          </cell>
          <cell r="V13" t="str">
            <v>Tartine beurrée</v>
          </cell>
          <cell r="W13" t="str">
            <v>Tartine beurrée</v>
          </cell>
          <cell r="X13" t="str">
            <v>Tartine beurrée</v>
          </cell>
          <cell r="Y13" t="str">
            <v>Tartine beurrée</v>
          </cell>
          <cell r="Z13" t="str">
            <v>Tartine beurrée</v>
          </cell>
          <cell r="AA13" t="str">
            <v>Tartine beurrée</v>
          </cell>
          <cell r="AB13" t="str">
            <v>Tartine beurrée</v>
          </cell>
          <cell r="AC13" t="str">
            <v>Tartine beurrée</v>
          </cell>
          <cell r="AD13" t="str">
            <v>Tartine beurrée</v>
          </cell>
          <cell r="AE13" t="str">
            <v>Tartine beurrée</v>
          </cell>
          <cell r="AF13" t="str">
            <v>Tartine beurrée</v>
          </cell>
          <cell r="AG13" t="str">
            <v>Tartine beurrée</v>
          </cell>
          <cell r="AH13" t="str">
            <v>Tartine beurrée</v>
          </cell>
          <cell r="AI13" t="str">
            <v>Tartine beurrée</v>
          </cell>
          <cell r="AJ13" t="str">
            <v>Tartine beurrée</v>
          </cell>
          <cell r="AK13" t="str">
            <v>Tartine beurrée</v>
          </cell>
          <cell r="AL13" t="str">
            <v>Tartine beurrée</v>
          </cell>
          <cell r="AM13" t="str">
            <v>Tartine beurrée</v>
          </cell>
          <cell r="AN13" t="str">
            <v>Tartine beurrée</v>
          </cell>
          <cell r="AO13" t="str">
            <v>Tartine beurrée</v>
          </cell>
        </row>
        <row r="14">
          <cell r="C14" t="str">
            <v xml:space="preserve">Croissant </v>
          </cell>
          <cell r="D14" t="str">
            <v xml:space="preserve">Croissant </v>
          </cell>
          <cell r="E14" t="str">
            <v xml:space="preserve">Croissant </v>
          </cell>
          <cell r="F14" t="str">
            <v xml:space="preserve">Croissant </v>
          </cell>
          <cell r="G14" t="str">
            <v xml:space="preserve">Croissant </v>
          </cell>
          <cell r="H14" t="str">
            <v xml:space="preserve">Croissant </v>
          </cell>
          <cell r="I14" t="str">
            <v xml:space="preserve">Croissant </v>
          </cell>
          <cell r="J14" t="str">
            <v xml:space="preserve">Croissant </v>
          </cell>
          <cell r="K14" t="str">
            <v xml:space="preserve">Croissant </v>
          </cell>
          <cell r="L14" t="str">
            <v xml:space="preserve">Croissant </v>
          </cell>
          <cell r="M14" t="str">
            <v xml:space="preserve">Croissant </v>
          </cell>
          <cell r="N14" t="str">
            <v xml:space="preserve">Croissant </v>
          </cell>
          <cell r="O14" t="str">
            <v xml:space="preserve">Croissant </v>
          </cell>
          <cell r="P14" t="str">
            <v xml:space="preserve">Croissant </v>
          </cell>
          <cell r="Q14" t="str">
            <v xml:space="preserve">Croissant </v>
          </cell>
          <cell r="R14" t="str">
            <v xml:space="preserve">Croissant </v>
          </cell>
          <cell r="S14" t="str">
            <v xml:space="preserve">Croissant </v>
          </cell>
          <cell r="T14" t="str">
            <v xml:space="preserve">Croissant </v>
          </cell>
          <cell r="U14" t="str">
            <v xml:space="preserve">Croissant </v>
          </cell>
          <cell r="V14" t="str">
            <v xml:space="preserve">Croissant </v>
          </cell>
          <cell r="W14" t="str">
            <v xml:space="preserve">Croissant </v>
          </cell>
          <cell r="X14" t="str">
            <v xml:space="preserve">Croissant </v>
          </cell>
          <cell r="Y14" t="str">
            <v xml:space="preserve">Croissant </v>
          </cell>
          <cell r="Z14" t="str">
            <v xml:space="preserve">Croissant </v>
          </cell>
          <cell r="AA14" t="str">
            <v xml:space="preserve">Croissant </v>
          </cell>
          <cell r="AB14" t="str">
            <v xml:space="preserve">Croissant </v>
          </cell>
          <cell r="AC14" t="str">
            <v xml:space="preserve">Croissant </v>
          </cell>
          <cell r="AD14" t="str">
            <v xml:space="preserve">Croissant </v>
          </cell>
          <cell r="AE14" t="str">
            <v xml:space="preserve">Croissant </v>
          </cell>
          <cell r="AF14" t="str">
            <v xml:space="preserve">Croissant </v>
          </cell>
          <cell r="AG14" t="str">
            <v xml:space="preserve">Croissant </v>
          </cell>
          <cell r="AH14" t="str">
            <v xml:space="preserve">Croissant </v>
          </cell>
          <cell r="AI14" t="str">
            <v xml:space="preserve">Croissant </v>
          </cell>
          <cell r="AJ14" t="str">
            <v xml:space="preserve">Croissant </v>
          </cell>
          <cell r="AK14" t="str">
            <v xml:space="preserve">Croissant </v>
          </cell>
          <cell r="AL14" t="str">
            <v xml:space="preserve">Croissant </v>
          </cell>
          <cell r="AM14" t="str">
            <v xml:space="preserve">Croissant </v>
          </cell>
          <cell r="AN14" t="str">
            <v xml:space="preserve">Croissant </v>
          </cell>
          <cell r="AO14" t="str">
            <v xml:space="preserve">Croissant </v>
          </cell>
        </row>
        <row r="15">
          <cell r="C15" t="str">
            <v>Pain au chocolat</v>
          </cell>
          <cell r="D15" t="str">
            <v>Pain au chocolat</v>
          </cell>
          <cell r="E15" t="str">
            <v>Pain au chocolat</v>
          </cell>
          <cell r="F15" t="str">
            <v>Pain au chocolat</v>
          </cell>
          <cell r="G15" t="str">
            <v>Pain au chocolat</v>
          </cell>
          <cell r="H15" t="str">
            <v>Pain au chocolat</v>
          </cell>
          <cell r="I15" t="str">
            <v>Pain au chocolat</v>
          </cell>
          <cell r="J15" t="str">
            <v>Pain au chocolat</v>
          </cell>
          <cell r="K15" t="str">
            <v>Pain au chocolat</v>
          </cell>
          <cell r="L15" t="str">
            <v>Pain au chocolat</v>
          </cell>
          <cell r="M15" t="str">
            <v>Pain au chocolat</v>
          </cell>
          <cell r="N15" t="str">
            <v>Pain au chocolat</v>
          </cell>
          <cell r="O15" t="str">
            <v>Pain au chocolat</v>
          </cell>
          <cell r="P15" t="str">
            <v>Pain au chocolat</v>
          </cell>
          <cell r="Q15" t="str">
            <v>Pain au chocolat</v>
          </cell>
          <cell r="R15" t="str">
            <v>Pain au chocolat</v>
          </cell>
          <cell r="S15" t="str">
            <v>Pain au chocolat</v>
          </cell>
          <cell r="T15" t="str">
            <v>Pain au chocolat</v>
          </cell>
          <cell r="U15" t="str">
            <v>Pain au chocolat</v>
          </cell>
          <cell r="V15" t="str">
            <v>Pain au chocolat</v>
          </cell>
          <cell r="W15" t="str">
            <v>Pain au chocolat</v>
          </cell>
          <cell r="X15" t="str">
            <v>Pain au chocolat</v>
          </cell>
          <cell r="Y15" t="str">
            <v>Pain au chocolat</v>
          </cell>
          <cell r="Z15" t="str">
            <v>Pain au chocolat</v>
          </cell>
          <cell r="AA15" t="str">
            <v>Pain au chocolat</v>
          </cell>
          <cell r="AB15" t="str">
            <v>Pain au chocolat</v>
          </cell>
          <cell r="AC15" t="str">
            <v>Pain au chocolat</v>
          </cell>
          <cell r="AD15" t="str">
            <v>Pain au chocolat</v>
          </cell>
          <cell r="AE15" t="str">
            <v>Pain au chocolat</v>
          </cell>
          <cell r="AF15" t="str">
            <v>Pain au chocolat</v>
          </cell>
          <cell r="AG15" t="str">
            <v>Pain au chocolat</v>
          </cell>
          <cell r="AH15" t="str">
            <v>Pain au chocolat</v>
          </cell>
          <cell r="AI15" t="str">
            <v>Pain au chocolat</v>
          </cell>
          <cell r="AJ15" t="str">
            <v>Pain au chocolat</v>
          </cell>
          <cell r="AK15" t="str">
            <v>Pain au chocolat</v>
          </cell>
          <cell r="AL15" t="str">
            <v>Pain au chocolat</v>
          </cell>
          <cell r="AM15" t="str">
            <v>Pain au chocolat</v>
          </cell>
          <cell r="AN15" t="str">
            <v>Pain au chocolat</v>
          </cell>
          <cell r="AO15" t="str">
            <v>Pain au chocolat</v>
          </cell>
        </row>
        <row r="16">
          <cell r="C16" t="str">
            <v>Pain aux raisins</v>
          </cell>
          <cell r="D16" t="str">
            <v>Pain aux raisins</v>
          </cell>
          <cell r="E16" t="str">
            <v>Pain aux raisins</v>
          </cell>
          <cell r="F16" t="str">
            <v>Pain aux raisins</v>
          </cell>
          <cell r="G16" t="str">
            <v>Pain aux raisins</v>
          </cell>
          <cell r="H16" t="str">
            <v>Pain aux raisins</v>
          </cell>
          <cell r="I16" t="str">
            <v>Pain aux raisins</v>
          </cell>
          <cell r="J16" t="str">
            <v>Pain aux raisins</v>
          </cell>
          <cell r="K16" t="str">
            <v>Pain aux raisins</v>
          </cell>
          <cell r="L16" t="str">
            <v>Pain aux raisins</v>
          </cell>
          <cell r="M16" t="str">
            <v>Pain aux raisins</v>
          </cell>
          <cell r="N16" t="str">
            <v>Pain aux raisins</v>
          </cell>
          <cell r="O16" t="str">
            <v>Pain aux raisins</v>
          </cell>
          <cell r="P16" t="str">
            <v>Pain aux raisins</v>
          </cell>
          <cell r="Q16" t="str">
            <v>Pain aux raisins</v>
          </cell>
          <cell r="R16" t="str">
            <v>Pain aux raisins</v>
          </cell>
          <cell r="S16" t="str">
            <v>Pain aux raisins</v>
          </cell>
          <cell r="T16" t="str">
            <v>Pain aux raisins</v>
          </cell>
          <cell r="U16" t="str">
            <v>Pain aux raisins</v>
          </cell>
          <cell r="V16" t="str">
            <v>Pain aux raisins</v>
          </cell>
          <cell r="W16" t="str">
            <v>Pain aux raisins</v>
          </cell>
          <cell r="X16" t="str">
            <v>Pain aux raisins</v>
          </cell>
          <cell r="Y16" t="str">
            <v>Pain aux raisins</v>
          </cell>
          <cell r="Z16" t="str">
            <v>Pain aux raisins</v>
          </cell>
          <cell r="AA16" t="str">
            <v>Pain aux raisins</v>
          </cell>
          <cell r="AB16" t="str">
            <v>Pain aux raisins</v>
          </cell>
          <cell r="AC16" t="str">
            <v>Pain aux raisins</v>
          </cell>
          <cell r="AD16" t="str">
            <v>Pain aux raisins</v>
          </cell>
          <cell r="AE16" t="str">
            <v>Pain aux raisins</v>
          </cell>
          <cell r="AF16" t="str">
            <v>Pain aux raisins</v>
          </cell>
          <cell r="AG16" t="str">
            <v>Pain aux raisins</v>
          </cell>
          <cell r="AH16" t="str">
            <v>Pain aux raisins</v>
          </cell>
          <cell r="AI16" t="str">
            <v>Pain aux raisins</v>
          </cell>
          <cell r="AJ16" t="str">
            <v>Pain aux raisins</v>
          </cell>
          <cell r="AK16" t="str">
            <v>Pain aux raisins</v>
          </cell>
          <cell r="AL16" t="str">
            <v>Pain aux raisins</v>
          </cell>
          <cell r="AM16" t="str">
            <v>Pain aux raisins</v>
          </cell>
          <cell r="AN16" t="str">
            <v>Pain aux raisins</v>
          </cell>
          <cell r="AO16" t="str">
            <v>Pain aux raisins</v>
          </cell>
        </row>
        <row r="17">
          <cell r="C17" t="str">
            <v>Mini-viennoiseries</v>
          </cell>
          <cell r="D17" t="str">
            <v>Mini-viennoiseries</v>
          </cell>
          <cell r="E17" t="str">
            <v>Mini-viennoiseries</v>
          </cell>
          <cell r="F17" t="str">
            <v>Mini-viennoiseries</v>
          </cell>
          <cell r="G17" t="str">
            <v>Mini-viennoiseries</v>
          </cell>
          <cell r="H17" t="str">
            <v>Mini-viennoiseries</v>
          </cell>
          <cell r="I17" t="str">
            <v>Mini-viennoiseries</v>
          </cell>
          <cell r="J17" t="str">
            <v>Mini-viennoiseries</v>
          </cell>
          <cell r="K17" t="str">
            <v>Mini-viennoiseries</v>
          </cell>
          <cell r="L17" t="str">
            <v>Mini-viennoiseries</v>
          </cell>
          <cell r="M17" t="str">
            <v>Mini-viennoiseries</v>
          </cell>
          <cell r="N17" t="str">
            <v>Mini-viennoiseries</v>
          </cell>
          <cell r="O17" t="str">
            <v>Mini-viennoiseries</v>
          </cell>
          <cell r="P17" t="str">
            <v>Mini-viennoiseries</v>
          </cell>
          <cell r="Q17" t="str">
            <v>Mini-viennoiseries</v>
          </cell>
          <cell r="R17" t="str">
            <v>Mini-viennoiseries</v>
          </cell>
          <cell r="S17" t="str">
            <v>Mini-viennoiseries</v>
          </cell>
          <cell r="T17" t="str">
            <v>Mini-viennoiseries</v>
          </cell>
          <cell r="U17" t="str">
            <v>Mini-viennoiseries</v>
          </cell>
          <cell r="V17" t="str">
            <v>Mini-viennoiseries</v>
          </cell>
          <cell r="W17" t="str">
            <v>Mini-viennoiseries</v>
          </cell>
          <cell r="X17" t="str">
            <v>Mini-viennoiseries</v>
          </cell>
          <cell r="Y17" t="str">
            <v>Mini-viennoiseries</v>
          </cell>
          <cell r="Z17" t="str">
            <v>Mini-viennoiseries</v>
          </cell>
          <cell r="AA17" t="str">
            <v>Mini-viennoiseries</v>
          </cell>
          <cell r="AB17" t="str">
            <v>Mini-viennoiseries</v>
          </cell>
          <cell r="AC17" t="str">
            <v>Mini-viennoiseries</v>
          </cell>
          <cell r="AD17" t="str">
            <v>Mini-viennoiseries</v>
          </cell>
          <cell r="AE17" t="str">
            <v>Mini-viennoiseries</v>
          </cell>
          <cell r="AF17" t="str">
            <v>Mini-viennoiseries</v>
          </cell>
          <cell r="AG17" t="str">
            <v>Mini-viennoiseries</v>
          </cell>
          <cell r="AH17" t="str">
            <v>Mini-viennoiseries</v>
          </cell>
          <cell r="AI17" t="str">
            <v>Mini-viennoiseries</v>
          </cell>
          <cell r="AJ17" t="str">
            <v>Mini-viennoiseries</v>
          </cell>
          <cell r="AK17" t="str">
            <v>Mini-viennoiseries</v>
          </cell>
          <cell r="AL17" t="str">
            <v>Mini-viennoiseries</v>
          </cell>
          <cell r="AM17" t="str">
            <v>Mini-viennoiseries</v>
          </cell>
          <cell r="AN17" t="str">
            <v>Mini-viennoiseries</v>
          </cell>
          <cell r="AO17" t="str">
            <v>Mini-viennoiseries</v>
          </cell>
        </row>
        <row r="23">
          <cell r="C23" t="str">
            <v>Chouquettes</v>
          </cell>
          <cell r="D23" t="str">
            <v>Chouquettes</v>
          </cell>
          <cell r="E23" t="str">
            <v>Chouquettes</v>
          </cell>
          <cell r="F23" t="str">
            <v>Chouquettes</v>
          </cell>
          <cell r="G23" t="str">
            <v>Chouquettes</v>
          </cell>
          <cell r="H23" t="str">
            <v>Chouquettes</v>
          </cell>
          <cell r="I23" t="str">
            <v>Chouquettes</v>
          </cell>
          <cell r="J23" t="str">
            <v>Chouquettes</v>
          </cell>
          <cell r="K23" t="str">
            <v>Chouquettes</v>
          </cell>
          <cell r="L23" t="str">
            <v>Chouquettes</v>
          </cell>
          <cell r="M23" t="str">
            <v>Chouquettes</v>
          </cell>
          <cell r="N23" t="str">
            <v>Chouquettes</v>
          </cell>
          <cell r="O23" t="str">
            <v>Chouquettes</v>
          </cell>
          <cell r="P23" t="str">
            <v>Chouquettes</v>
          </cell>
          <cell r="Q23" t="str">
            <v>Chouquettes</v>
          </cell>
          <cell r="R23" t="str">
            <v>Chouquettes</v>
          </cell>
          <cell r="S23" t="str">
            <v>Chouquettes</v>
          </cell>
          <cell r="T23" t="str">
            <v>Chouquettes</v>
          </cell>
          <cell r="U23" t="str">
            <v>Chouquettes</v>
          </cell>
          <cell r="V23" t="str">
            <v>Chouquettes</v>
          </cell>
          <cell r="W23" t="str">
            <v>Chouquettes</v>
          </cell>
          <cell r="X23" t="str">
            <v>Chouquettes</v>
          </cell>
          <cell r="Y23" t="str">
            <v>Chouquettes</v>
          </cell>
          <cell r="Z23" t="str">
            <v>Chouquettes</v>
          </cell>
          <cell r="AA23" t="str">
            <v>Chouquettes</v>
          </cell>
          <cell r="AB23" t="str">
            <v>Chouquettes</v>
          </cell>
          <cell r="AC23" t="str">
            <v>Chouquettes</v>
          </cell>
          <cell r="AD23" t="str">
            <v>Chouquettes</v>
          </cell>
          <cell r="AE23" t="str">
            <v>Chouquettes</v>
          </cell>
          <cell r="AF23" t="str">
            <v>Chouquettes</v>
          </cell>
          <cell r="AG23" t="str">
            <v>Chouquettes</v>
          </cell>
          <cell r="AH23" t="str">
            <v>Chouquettes</v>
          </cell>
          <cell r="AI23" t="str">
            <v>Chouquettes</v>
          </cell>
          <cell r="AJ23" t="str">
            <v>Chouquettes</v>
          </cell>
          <cell r="AK23" t="str">
            <v>Chouquettes</v>
          </cell>
          <cell r="AL23" t="str">
            <v>Chouquettes</v>
          </cell>
          <cell r="AM23" t="str">
            <v>Chouquettes</v>
          </cell>
          <cell r="AN23" t="str">
            <v>Chouquettes</v>
          </cell>
          <cell r="AO23" t="str">
            <v>Chouquettes</v>
          </cell>
        </row>
        <row r="24">
          <cell r="C24" t="str">
            <v>Madeleines</v>
          </cell>
          <cell r="D24" t="str">
            <v>Madeleines</v>
          </cell>
          <cell r="E24" t="str">
            <v>Madeleines</v>
          </cell>
          <cell r="F24" t="str">
            <v>Madeleines</v>
          </cell>
          <cell r="G24" t="str">
            <v>Madeleines</v>
          </cell>
          <cell r="H24" t="str">
            <v>Madeleines</v>
          </cell>
          <cell r="I24" t="str">
            <v>Madeleines</v>
          </cell>
          <cell r="J24" t="str">
            <v>Madeleines</v>
          </cell>
          <cell r="K24" t="str">
            <v>Madeleines</v>
          </cell>
          <cell r="L24" t="str">
            <v>Madeleines</v>
          </cell>
          <cell r="M24" t="str">
            <v>Madeleines</v>
          </cell>
          <cell r="N24" t="str">
            <v>Madeleines</v>
          </cell>
          <cell r="O24" t="str">
            <v>Madeleines</v>
          </cell>
          <cell r="P24" t="str">
            <v>Madeleines</v>
          </cell>
          <cell r="Q24" t="str">
            <v>Madeleines</v>
          </cell>
          <cell r="R24" t="str">
            <v>Madeleines</v>
          </cell>
          <cell r="S24" t="str">
            <v>Madeleines</v>
          </cell>
          <cell r="T24" t="str">
            <v>Madeleines</v>
          </cell>
          <cell r="U24" t="str">
            <v>Madeleines</v>
          </cell>
          <cell r="V24" t="str">
            <v>Madeleines</v>
          </cell>
          <cell r="W24" t="str">
            <v>Madeleines</v>
          </cell>
          <cell r="X24" t="str">
            <v>Madeleines</v>
          </cell>
          <cell r="Y24" t="str">
            <v>Madeleines</v>
          </cell>
          <cell r="Z24" t="str">
            <v>Madeleines</v>
          </cell>
          <cell r="AA24" t="str">
            <v>Madeleines</v>
          </cell>
          <cell r="AB24" t="str">
            <v>Madeleines</v>
          </cell>
          <cell r="AC24" t="str">
            <v>Madeleines</v>
          </cell>
          <cell r="AD24" t="str">
            <v>Madeleines</v>
          </cell>
          <cell r="AE24" t="str">
            <v>Madeleines</v>
          </cell>
          <cell r="AF24" t="str">
            <v>Madeleines</v>
          </cell>
          <cell r="AG24" t="str">
            <v>Madeleines</v>
          </cell>
          <cell r="AH24" t="str">
            <v>Madeleines</v>
          </cell>
          <cell r="AI24" t="str">
            <v>Madeleines</v>
          </cell>
          <cell r="AJ24" t="str">
            <v>Madeleines</v>
          </cell>
          <cell r="AK24" t="str">
            <v>Madeleines</v>
          </cell>
          <cell r="AL24" t="str">
            <v>Madeleines</v>
          </cell>
          <cell r="AM24" t="str">
            <v>Madeleines</v>
          </cell>
          <cell r="AN24" t="str">
            <v>Madeleines</v>
          </cell>
          <cell r="AO24" t="str">
            <v>Madeleines</v>
          </cell>
        </row>
        <row r="25">
          <cell r="C25" t="str">
            <v>Macarons</v>
          </cell>
          <cell r="D25" t="str">
            <v>Macarons</v>
          </cell>
          <cell r="E25" t="str">
            <v>Macarons</v>
          </cell>
          <cell r="F25" t="str">
            <v>Macarons</v>
          </cell>
          <cell r="G25" t="str">
            <v>Macarons</v>
          </cell>
          <cell r="H25" t="str">
            <v>Macarons</v>
          </cell>
          <cell r="I25" t="str">
            <v>Macarons</v>
          </cell>
          <cell r="J25" t="str">
            <v>Macarons</v>
          </cell>
          <cell r="K25" t="str">
            <v>Macarons</v>
          </cell>
          <cell r="L25" t="str">
            <v>Macarons</v>
          </cell>
          <cell r="M25" t="str">
            <v>Macarons</v>
          </cell>
          <cell r="N25" t="str">
            <v>Macarons</v>
          </cell>
          <cell r="O25" t="str">
            <v>Macarons</v>
          </cell>
          <cell r="P25" t="str">
            <v>Macarons</v>
          </cell>
          <cell r="Q25" t="str">
            <v>Macarons</v>
          </cell>
          <cell r="R25" t="str">
            <v>Macarons</v>
          </cell>
          <cell r="S25" t="str">
            <v>Macarons</v>
          </cell>
          <cell r="T25" t="str">
            <v>Macarons</v>
          </cell>
          <cell r="U25" t="str">
            <v>Macarons</v>
          </cell>
          <cell r="V25" t="str">
            <v>Macarons</v>
          </cell>
          <cell r="W25" t="str">
            <v>Macarons</v>
          </cell>
          <cell r="X25" t="str">
            <v>Macarons</v>
          </cell>
          <cell r="Y25" t="str">
            <v>Macarons</v>
          </cell>
          <cell r="Z25" t="str">
            <v>Macarons</v>
          </cell>
          <cell r="AA25" t="str">
            <v>Macarons</v>
          </cell>
          <cell r="AB25" t="str">
            <v>Macarons</v>
          </cell>
          <cell r="AC25" t="str">
            <v>Macarons</v>
          </cell>
          <cell r="AD25" t="str">
            <v>Macarons</v>
          </cell>
          <cell r="AE25" t="str">
            <v>Macarons</v>
          </cell>
          <cell r="AF25" t="str">
            <v>Macarons</v>
          </cell>
          <cell r="AG25" t="str">
            <v>Macarons</v>
          </cell>
          <cell r="AH25" t="str">
            <v>Macarons</v>
          </cell>
          <cell r="AI25" t="str">
            <v>Macarons</v>
          </cell>
          <cell r="AJ25" t="str">
            <v>Macarons</v>
          </cell>
          <cell r="AK25" t="str">
            <v>Macarons</v>
          </cell>
          <cell r="AL25" t="str">
            <v>Macarons</v>
          </cell>
          <cell r="AM25" t="str">
            <v>Macarons</v>
          </cell>
          <cell r="AN25" t="str">
            <v>Macarons</v>
          </cell>
          <cell r="AO25" t="str">
            <v>Macarons</v>
          </cell>
        </row>
        <row r="26">
          <cell r="C26" t="str">
            <v>Fruits</v>
          </cell>
          <cell r="D26" t="str">
            <v>Fruits</v>
          </cell>
          <cell r="E26" t="str">
            <v>Fruits</v>
          </cell>
          <cell r="F26" t="str">
            <v>Fruits</v>
          </cell>
          <cell r="G26" t="str">
            <v>Fruits</v>
          </cell>
          <cell r="H26" t="str">
            <v>Fruits</v>
          </cell>
          <cell r="I26" t="str">
            <v>Fruits</v>
          </cell>
          <cell r="J26" t="str">
            <v>Fruits</v>
          </cell>
          <cell r="K26" t="str">
            <v>Fruits</v>
          </cell>
          <cell r="L26" t="str">
            <v>Fruits</v>
          </cell>
          <cell r="M26" t="str">
            <v>Fruits</v>
          </cell>
          <cell r="N26" t="str">
            <v>Fruits</v>
          </cell>
          <cell r="O26" t="str">
            <v>Fruits</v>
          </cell>
          <cell r="P26" t="str">
            <v>Fruits</v>
          </cell>
          <cell r="Q26" t="str">
            <v>Fruits</v>
          </cell>
          <cell r="R26" t="str">
            <v>Fruits</v>
          </cell>
          <cell r="S26" t="str">
            <v>Fruits</v>
          </cell>
          <cell r="T26" t="str">
            <v>Fruits</v>
          </cell>
          <cell r="U26" t="str">
            <v>Fruits</v>
          </cell>
          <cell r="V26" t="str">
            <v>Fruits</v>
          </cell>
          <cell r="W26" t="str">
            <v>Fruits</v>
          </cell>
          <cell r="X26" t="str">
            <v>Fruits</v>
          </cell>
          <cell r="Y26" t="str">
            <v>Fruits</v>
          </cell>
          <cell r="Z26" t="str">
            <v>Fruits</v>
          </cell>
          <cell r="AA26" t="str">
            <v>Fruits</v>
          </cell>
          <cell r="AB26" t="str">
            <v>Fruits</v>
          </cell>
          <cell r="AC26" t="str">
            <v>Fruits</v>
          </cell>
          <cell r="AD26" t="str">
            <v>Fruits</v>
          </cell>
          <cell r="AE26" t="str">
            <v>Fruits</v>
          </cell>
          <cell r="AF26" t="str">
            <v>Fruits</v>
          </cell>
          <cell r="AG26" t="str">
            <v>Fruits</v>
          </cell>
          <cell r="AH26" t="str">
            <v>Fruits</v>
          </cell>
          <cell r="AI26" t="str">
            <v>Fruits</v>
          </cell>
          <cell r="AJ26" t="str">
            <v>Fruits</v>
          </cell>
          <cell r="AK26" t="str">
            <v>Fruits</v>
          </cell>
          <cell r="AL26" t="str">
            <v>Fruits</v>
          </cell>
          <cell r="AM26" t="str">
            <v>Fruits</v>
          </cell>
          <cell r="AN26" t="str">
            <v>Fruits</v>
          </cell>
          <cell r="AO26" t="str">
            <v>Fruits</v>
          </cell>
        </row>
        <row r="27">
          <cell r="C27" t="str">
            <v>Compotes</v>
          </cell>
          <cell r="D27" t="str">
            <v>Compotes</v>
          </cell>
          <cell r="E27" t="str">
            <v>Compotes</v>
          </cell>
          <cell r="F27" t="str">
            <v>Compotes</v>
          </cell>
          <cell r="G27" t="str">
            <v>Compotes</v>
          </cell>
          <cell r="H27" t="str">
            <v>Compotes</v>
          </cell>
          <cell r="I27" t="str">
            <v>Compotes</v>
          </cell>
          <cell r="J27" t="str">
            <v>Compotes</v>
          </cell>
          <cell r="K27" t="str">
            <v>Compotes</v>
          </cell>
          <cell r="L27" t="str">
            <v>Compotes</v>
          </cell>
          <cell r="M27" t="str">
            <v>Compotes</v>
          </cell>
          <cell r="N27" t="str">
            <v>Compotes</v>
          </cell>
          <cell r="O27" t="str">
            <v>Compotes</v>
          </cell>
          <cell r="P27" t="str">
            <v>Compotes</v>
          </cell>
          <cell r="Q27" t="str">
            <v>Compotes</v>
          </cell>
          <cell r="R27" t="str">
            <v>Compotes</v>
          </cell>
          <cell r="S27" t="str">
            <v>Compotes</v>
          </cell>
          <cell r="T27" t="str">
            <v>Compotes</v>
          </cell>
          <cell r="U27" t="str">
            <v>Compotes</v>
          </cell>
          <cell r="V27" t="str">
            <v>Compotes</v>
          </cell>
          <cell r="W27" t="str">
            <v>Compotes</v>
          </cell>
          <cell r="X27" t="str">
            <v>Compotes</v>
          </cell>
          <cell r="Y27" t="str">
            <v>Compotes</v>
          </cell>
          <cell r="Z27" t="str">
            <v>Compotes</v>
          </cell>
          <cell r="AA27" t="str">
            <v>Compotes</v>
          </cell>
          <cell r="AB27" t="str">
            <v>Compotes</v>
          </cell>
          <cell r="AC27" t="str">
            <v>Compotes</v>
          </cell>
          <cell r="AD27" t="str">
            <v>Compotes</v>
          </cell>
          <cell r="AE27" t="str">
            <v>Compotes</v>
          </cell>
          <cell r="AF27" t="str">
            <v>Compotes</v>
          </cell>
          <cell r="AG27" t="str">
            <v>Compotes</v>
          </cell>
          <cell r="AH27" t="str">
            <v>Compotes</v>
          </cell>
          <cell r="AI27" t="str">
            <v>Compotes</v>
          </cell>
          <cell r="AJ27" t="str">
            <v>Compotes</v>
          </cell>
          <cell r="AK27" t="str">
            <v>Compotes</v>
          </cell>
          <cell r="AL27" t="str">
            <v>Compotes</v>
          </cell>
          <cell r="AM27" t="str">
            <v>Compotes</v>
          </cell>
          <cell r="AN27" t="str">
            <v>Compotes</v>
          </cell>
          <cell r="AO27" t="str">
            <v>Compotes</v>
          </cell>
        </row>
        <row r="33">
          <cell r="C33" t="str">
            <v>Sandwiches baguette</v>
          </cell>
          <cell r="D33" t="str">
            <v>Sandwiches baguette</v>
          </cell>
          <cell r="E33" t="str">
            <v>Sandwiches baguette</v>
          </cell>
          <cell r="F33" t="str">
            <v>Sandwiches baguette</v>
          </cell>
          <cell r="G33" t="str">
            <v>Sandwiches baguette</v>
          </cell>
          <cell r="H33" t="str">
            <v>Sandwiches baguette</v>
          </cell>
          <cell r="I33" t="str">
            <v>Sandwiches baguette</v>
          </cell>
          <cell r="J33" t="str">
            <v>Sandwiches baguette</v>
          </cell>
          <cell r="K33" t="str">
            <v>Sandwiches baguette</v>
          </cell>
          <cell r="L33" t="str">
            <v>Sandwiches baguette</v>
          </cell>
          <cell r="M33" t="str">
            <v>Sandwiches baguette</v>
          </cell>
          <cell r="N33" t="str">
            <v>Sandwiches baguette</v>
          </cell>
          <cell r="O33" t="str">
            <v>Sandwiches baguette</v>
          </cell>
          <cell r="P33" t="str">
            <v>Sandwiches baguette</v>
          </cell>
          <cell r="Q33" t="str">
            <v>Sandwiches baguette</v>
          </cell>
          <cell r="R33" t="str">
            <v>Sandwiches baguette</v>
          </cell>
          <cell r="S33" t="str">
            <v>Sandwiches baguette</v>
          </cell>
          <cell r="T33" t="str">
            <v>Sandwiches baguette</v>
          </cell>
          <cell r="U33" t="str">
            <v>Sandwiches baguette</v>
          </cell>
          <cell r="V33" t="str">
            <v>Sandwiches baguette</v>
          </cell>
          <cell r="W33" t="str">
            <v>Sandwiches baguette</v>
          </cell>
          <cell r="X33" t="str">
            <v>Sandwiches baguette</v>
          </cell>
          <cell r="Y33" t="str">
            <v>Sandwiches baguette</v>
          </cell>
          <cell r="Z33" t="str">
            <v>Sandwiches baguette</v>
          </cell>
          <cell r="AA33" t="str">
            <v>Sandwiches baguette</v>
          </cell>
          <cell r="AB33" t="str">
            <v>Sandwiches baguette</v>
          </cell>
          <cell r="AC33" t="str">
            <v>Sandwiches baguette</v>
          </cell>
          <cell r="AD33" t="str">
            <v>Sandwiches baguette</v>
          </cell>
          <cell r="AE33" t="str">
            <v>Sandwiches baguette</v>
          </cell>
          <cell r="AF33" t="str">
            <v>Sandwiches baguette</v>
          </cell>
          <cell r="AG33" t="str">
            <v>Sandwiches baguette</v>
          </cell>
          <cell r="AH33" t="str">
            <v>Sandwiches baguette</v>
          </cell>
          <cell r="AI33" t="str">
            <v>Sandwiches baguette</v>
          </cell>
          <cell r="AJ33" t="str">
            <v>Sandwiches baguette</v>
          </cell>
          <cell r="AK33" t="str">
            <v>Sandwiches baguette</v>
          </cell>
          <cell r="AL33" t="str">
            <v>Sandwiches baguette</v>
          </cell>
          <cell r="AM33" t="str">
            <v>Sandwiches baguette</v>
          </cell>
          <cell r="AN33" t="str">
            <v>Sandwiches baguette</v>
          </cell>
          <cell r="AO33" t="str">
            <v>Sandwiches baguette</v>
          </cell>
        </row>
        <row r="34">
          <cell r="C34" t="str">
            <v>Sandwiches pain de mie</v>
          </cell>
          <cell r="D34" t="str">
            <v>Sandwiches pain de mie</v>
          </cell>
          <cell r="E34" t="str">
            <v>Sandwiches pain de mie</v>
          </cell>
          <cell r="F34" t="str">
            <v>Sandwiches pain de mie</v>
          </cell>
          <cell r="G34" t="str">
            <v>Sandwiches pain de mie</v>
          </cell>
          <cell r="H34" t="str">
            <v>Sandwiches pain de mie</v>
          </cell>
          <cell r="I34" t="str">
            <v>Sandwiches pain de mie</v>
          </cell>
          <cell r="J34" t="str">
            <v>Sandwiches pain de mie</v>
          </cell>
          <cell r="K34" t="str">
            <v>Sandwiches pain de mie</v>
          </cell>
          <cell r="L34" t="str">
            <v>Sandwiches pain de mie</v>
          </cell>
          <cell r="M34" t="str">
            <v>Sandwiches pain de mie</v>
          </cell>
          <cell r="N34" t="str">
            <v>Sandwiches pain de mie</v>
          </cell>
          <cell r="O34" t="str">
            <v>Sandwiches pain de mie</v>
          </cell>
          <cell r="P34" t="str">
            <v>Sandwiches pain de mie</v>
          </cell>
          <cell r="Q34" t="str">
            <v>Sandwiches pain de mie</v>
          </cell>
          <cell r="R34" t="str">
            <v>Sandwiches pain de mie</v>
          </cell>
          <cell r="S34" t="str">
            <v>Sandwiches pain de mie</v>
          </cell>
          <cell r="T34" t="str">
            <v>Sandwiches pain de mie</v>
          </cell>
          <cell r="U34" t="str">
            <v>Sandwiches pain de mie</v>
          </cell>
          <cell r="V34" t="str">
            <v>Sandwiches pain de mie</v>
          </cell>
          <cell r="W34" t="str">
            <v>Sandwiches pain de mie</v>
          </cell>
          <cell r="X34" t="str">
            <v>Sandwiches pain de mie</v>
          </cell>
          <cell r="Y34" t="str">
            <v>Sandwiches pain de mie</v>
          </cell>
          <cell r="Z34" t="str">
            <v>Sandwiches pain de mie</v>
          </cell>
          <cell r="AA34" t="str">
            <v>Sandwiches pain de mie</v>
          </cell>
          <cell r="AB34" t="str">
            <v>Sandwiches pain de mie</v>
          </cell>
          <cell r="AC34" t="str">
            <v>Sandwiches pain de mie</v>
          </cell>
          <cell r="AD34" t="str">
            <v>Sandwiches pain de mie</v>
          </cell>
          <cell r="AE34" t="str">
            <v>Sandwiches pain de mie</v>
          </cell>
          <cell r="AF34" t="str">
            <v>Sandwiches pain de mie</v>
          </cell>
          <cell r="AG34" t="str">
            <v>Sandwiches pain de mie</v>
          </cell>
          <cell r="AH34" t="str">
            <v>Sandwiches pain de mie</v>
          </cell>
          <cell r="AI34" t="str">
            <v>Sandwiches pain de mie</v>
          </cell>
          <cell r="AJ34" t="str">
            <v>Sandwiches pain de mie</v>
          </cell>
          <cell r="AK34" t="str">
            <v>Sandwiches pain de mie</v>
          </cell>
          <cell r="AL34" t="str">
            <v>Sandwiches pain de mie</v>
          </cell>
          <cell r="AM34" t="str">
            <v>Sandwiches pain de mie</v>
          </cell>
          <cell r="AN34" t="str">
            <v>Sandwiches pain de mie</v>
          </cell>
          <cell r="AO34" t="str">
            <v>Sandwiches pain de mie</v>
          </cell>
        </row>
        <row r="35">
          <cell r="C35" t="str">
            <v>Salade composée en barquette</v>
          </cell>
          <cell r="D35" t="str">
            <v>Salade composée en barquette</v>
          </cell>
          <cell r="E35" t="str">
            <v>Salade composée en barquette</v>
          </cell>
          <cell r="F35" t="str">
            <v>Salade composée en barquette</v>
          </cell>
          <cell r="G35" t="str">
            <v>Salade composée en barquette</v>
          </cell>
          <cell r="H35" t="str">
            <v>Salade composée en barquette</v>
          </cell>
          <cell r="I35" t="str">
            <v>Salade composée en barquette</v>
          </cell>
          <cell r="J35" t="str">
            <v>Salade composée en barquette</v>
          </cell>
          <cell r="K35" t="str">
            <v>Salade composée en barquette</v>
          </cell>
          <cell r="L35" t="str">
            <v>Salade composée en barquette</v>
          </cell>
          <cell r="M35" t="str">
            <v>Salade composée en barquette</v>
          </cell>
          <cell r="N35" t="str">
            <v>Salade composée en barquette</v>
          </cell>
          <cell r="O35" t="str">
            <v>Salade composée en barquette</v>
          </cell>
          <cell r="P35" t="str">
            <v>Salade composée en barquette</v>
          </cell>
          <cell r="Q35" t="str">
            <v>Salade composée en barquette</v>
          </cell>
          <cell r="R35" t="str">
            <v>Salade composée en barquette</v>
          </cell>
          <cell r="S35" t="str">
            <v>Salade composée en barquette</v>
          </cell>
          <cell r="T35" t="str">
            <v>Salade composée en barquette</v>
          </cell>
          <cell r="U35" t="str">
            <v>Salade composée en barquette</v>
          </cell>
          <cell r="V35" t="str">
            <v>Salade composée en barquette</v>
          </cell>
          <cell r="W35" t="str">
            <v>Salade composée en barquette</v>
          </cell>
          <cell r="X35" t="str">
            <v>Salade composée en barquette</v>
          </cell>
          <cell r="Y35" t="str">
            <v>Salade composée en barquette</v>
          </cell>
          <cell r="Z35" t="str">
            <v>Salade composée en barquette</v>
          </cell>
          <cell r="AA35" t="str">
            <v>Salade composée en barquette</v>
          </cell>
          <cell r="AB35" t="str">
            <v>Salade composée en barquette</v>
          </cell>
          <cell r="AC35" t="str">
            <v>Salade composée en barquette</v>
          </cell>
          <cell r="AD35" t="str">
            <v>Salade composée en barquette</v>
          </cell>
          <cell r="AE35" t="str">
            <v>Salade composée en barquette</v>
          </cell>
          <cell r="AF35" t="str">
            <v>Salade composée en barquette</v>
          </cell>
          <cell r="AG35" t="str">
            <v>Salade composée en barquette</v>
          </cell>
          <cell r="AH35" t="str">
            <v>Salade composée en barquette</v>
          </cell>
          <cell r="AI35" t="str">
            <v>Salade composée en barquette</v>
          </cell>
          <cell r="AJ35" t="str">
            <v>Salade composée en barquette</v>
          </cell>
          <cell r="AK35" t="str">
            <v>Salade composée en barquette</v>
          </cell>
          <cell r="AL35" t="str">
            <v>Salade composée en barquette</v>
          </cell>
          <cell r="AM35" t="str">
            <v>Salade composée en barquette</v>
          </cell>
          <cell r="AN35" t="str">
            <v>Salade composée en barquette</v>
          </cell>
          <cell r="AO35" t="str">
            <v>Salade composée en barquette</v>
          </cell>
        </row>
        <row r="36">
          <cell r="C36" t="str">
            <v>Plats réchauffables</v>
          </cell>
          <cell r="D36" t="str">
            <v>Plats réchauffables</v>
          </cell>
          <cell r="E36" t="str">
            <v>Plats réchauffables</v>
          </cell>
          <cell r="F36" t="str">
            <v>Plats réchauffables</v>
          </cell>
          <cell r="G36" t="str">
            <v>Plats réchauffables</v>
          </cell>
          <cell r="H36" t="str">
            <v>Plats réchauffables</v>
          </cell>
          <cell r="I36" t="str">
            <v>Plats réchauffables</v>
          </cell>
          <cell r="J36" t="str">
            <v>Plats réchauffables</v>
          </cell>
          <cell r="K36" t="str">
            <v>Plats réchauffables</v>
          </cell>
          <cell r="L36" t="str">
            <v>Plats réchauffables</v>
          </cell>
          <cell r="M36" t="str">
            <v>Plats réchauffables</v>
          </cell>
          <cell r="N36" t="str">
            <v>Plats réchauffables</v>
          </cell>
          <cell r="O36" t="str">
            <v>Plats réchauffables</v>
          </cell>
          <cell r="P36" t="str">
            <v>Plats réchauffables</v>
          </cell>
          <cell r="Q36" t="str">
            <v>Plats réchauffables</v>
          </cell>
          <cell r="R36" t="str">
            <v>Plats réchauffables</v>
          </cell>
          <cell r="S36" t="str">
            <v>Plats réchauffables</v>
          </cell>
          <cell r="T36" t="str">
            <v>Plats réchauffables</v>
          </cell>
          <cell r="U36" t="str">
            <v>Plats réchauffables</v>
          </cell>
          <cell r="V36" t="str">
            <v>Plats réchauffables</v>
          </cell>
          <cell r="W36" t="str">
            <v>Plats réchauffables</v>
          </cell>
          <cell r="X36" t="str">
            <v>Plats réchauffables</v>
          </cell>
          <cell r="Y36" t="str">
            <v>Plats réchauffables</v>
          </cell>
          <cell r="Z36" t="str">
            <v>Plats réchauffables</v>
          </cell>
          <cell r="AA36" t="str">
            <v>Plats réchauffables</v>
          </cell>
          <cell r="AB36" t="str">
            <v>Plats réchauffables</v>
          </cell>
          <cell r="AC36" t="str">
            <v>Plats réchauffables</v>
          </cell>
          <cell r="AD36" t="str">
            <v>Plats réchauffables</v>
          </cell>
          <cell r="AE36" t="str">
            <v>Plats réchauffables</v>
          </cell>
          <cell r="AF36" t="str">
            <v>Plats réchauffables</v>
          </cell>
          <cell r="AG36" t="str">
            <v>Plats réchauffables</v>
          </cell>
          <cell r="AH36" t="str">
            <v>Plats réchauffables</v>
          </cell>
          <cell r="AI36" t="str">
            <v>Plats réchauffables</v>
          </cell>
          <cell r="AJ36" t="str">
            <v>Plats réchauffables</v>
          </cell>
          <cell r="AK36" t="str">
            <v>Plats réchauffables</v>
          </cell>
          <cell r="AL36" t="str">
            <v>Plats réchauffables</v>
          </cell>
          <cell r="AM36" t="str">
            <v>Plats réchauffables</v>
          </cell>
          <cell r="AN36" t="str">
            <v>Plats réchauffables</v>
          </cell>
          <cell r="AO36" t="str">
            <v>Plats réchauffables</v>
          </cell>
        </row>
        <row r="43">
          <cell r="C43" t="str">
            <v>Eau de source</v>
          </cell>
          <cell r="D43" t="str">
            <v>Eau de source</v>
          </cell>
          <cell r="E43" t="str">
            <v>Eau de source</v>
          </cell>
          <cell r="F43" t="str">
            <v>Eau de source</v>
          </cell>
          <cell r="G43" t="str">
            <v>Eau de source</v>
          </cell>
          <cell r="H43" t="str">
            <v>Eau de source</v>
          </cell>
          <cell r="I43" t="str">
            <v>Eau de source</v>
          </cell>
          <cell r="J43" t="str">
            <v>Eau de source</v>
          </cell>
          <cell r="K43" t="str">
            <v>Eau de source</v>
          </cell>
          <cell r="L43" t="str">
            <v>Eau de source</v>
          </cell>
          <cell r="M43" t="str">
            <v>Eau de source</v>
          </cell>
          <cell r="N43" t="str">
            <v>Eau de source</v>
          </cell>
          <cell r="O43" t="str">
            <v>Eau de source</v>
          </cell>
          <cell r="P43" t="str">
            <v>Eau de source</v>
          </cell>
          <cell r="Q43" t="str">
            <v>Eau de source</v>
          </cell>
          <cell r="R43" t="str">
            <v>Eau de source</v>
          </cell>
          <cell r="S43" t="str">
            <v>Eau de source</v>
          </cell>
          <cell r="T43" t="str">
            <v>Eau de source</v>
          </cell>
          <cell r="U43" t="str">
            <v>Eau de source</v>
          </cell>
          <cell r="V43" t="str">
            <v>Eau de source</v>
          </cell>
          <cell r="W43" t="str">
            <v>Eau de source</v>
          </cell>
          <cell r="X43" t="str">
            <v>Eau de source</v>
          </cell>
          <cell r="Y43" t="str">
            <v>Eau de source</v>
          </cell>
          <cell r="Z43" t="str">
            <v>Eau de source</v>
          </cell>
          <cell r="AA43" t="str">
            <v>Eau de source</v>
          </cell>
          <cell r="AB43" t="str">
            <v>Eau de source</v>
          </cell>
          <cell r="AC43" t="str">
            <v>Eau de source</v>
          </cell>
          <cell r="AD43" t="str">
            <v>Eau de source</v>
          </cell>
          <cell r="AE43" t="str">
            <v>Eau de source</v>
          </cell>
          <cell r="AF43" t="str">
            <v>Eau de source</v>
          </cell>
          <cell r="AG43" t="str">
            <v>Eau de source</v>
          </cell>
          <cell r="AH43" t="str">
            <v>Eau de source</v>
          </cell>
          <cell r="AI43" t="str">
            <v>Eau de source</v>
          </cell>
          <cell r="AJ43" t="str">
            <v>Eau de source</v>
          </cell>
          <cell r="AK43" t="str">
            <v>Eau de source</v>
          </cell>
          <cell r="AL43" t="str">
            <v>Eau de source</v>
          </cell>
          <cell r="AM43" t="str">
            <v>Eau de source</v>
          </cell>
          <cell r="AN43" t="str">
            <v>Eau de source</v>
          </cell>
          <cell r="AO43" t="str">
            <v>Eau de source</v>
          </cell>
        </row>
        <row r="44">
          <cell r="C44" t="str">
            <v>Eau minerale plate</v>
          </cell>
          <cell r="D44" t="str">
            <v>Eau minerale plate</v>
          </cell>
          <cell r="E44" t="str">
            <v>Eau minerale plate</v>
          </cell>
          <cell r="F44" t="str">
            <v>Eau minerale plate</v>
          </cell>
          <cell r="G44" t="str">
            <v>Eau minerale plate</v>
          </cell>
          <cell r="H44" t="str">
            <v>Eau minerale plate</v>
          </cell>
          <cell r="I44" t="str">
            <v>Eau minerale plate</v>
          </cell>
          <cell r="J44" t="str">
            <v>Eau minerale plate</v>
          </cell>
          <cell r="K44" t="str">
            <v>Eau minerale plate</v>
          </cell>
          <cell r="L44" t="str">
            <v>Eau minerale plate</v>
          </cell>
          <cell r="M44" t="str">
            <v>Eau minerale plate</v>
          </cell>
          <cell r="N44" t="str">
            <v>Eau minerale plate</v>
          </cell>
          <cell r="O44" t="str">
            <v>Eau minerale plate</v>
          </cell>
          <cell r="P44" t="str">
            <v>Eau minerale plate</v>
          </cell>
          <cell r="Q44" t="str">
            <v>Eau minerale plate</v>
          </cell>
          <cell r="R44" t="str">
            <v>Eau minerale plate</v>
          </cell>
          <cell r="S44" t="str">
            <v>Eau minerale plate</v>
          </cell>
          <cell r="T44" t="str">
            <v>Eau minerale plate</v>
          </cell>
          <cell r="U44" t="str">
            <v>Eau minerale plate</v>
          </cell>
          <cell r="V44" t="str">
            <v>Eau minerale plate</v>
          </cell>
          <cell r="W44" t="str">
            <v>Eau minerale plate</v>
          </cell>
          <cell r="X44" t="str">
            <v>Eau minerale plate</v>
          </cell>
          <cell r="Y44" t="str">
            <v>Eau minerale plate</v>
          </cell>
          <cell r="Z44" t="str">
            <v>Eau minerale plate</v>
          </cell>
          <cell r="AA44" t="str">
            <v>Eau minerale plate</v>
          </cell>
          <cell r="AB44" t="str">
            <v>Eau minerale plate</v>
          </cell>
          <cell r="AC44" t="str">
            <v>Eau minerale plate</v>
          </cell>
          <cell r="AD44" t="str">
            <v>Eau minerale plate</v>
          </cell>
          <cell r="AE44" t="str">
            <v>Eau minerale plate</v>
          </cell>
          <cell r="AF44" t="str">
            <v>Eau minerale plate</v>
          </cell>
          <cell r="AG44" t="str">
            <v>Eau minerale plate</v>
          </cell>
          <cell r="AH44" t="str">
            <v>Eau minerale plate</v>
          </cell>
          <cell r="AI44" t="str">
            <v>Eau minerale plate</v>
          </cell>
          <cell r="AJ44" t="str">
            <v>Eau minerale plate</v>
          </cell>
          <cell r="AK44" t="str">
            <v>Eau minerale plate</v>
          </cell>
          <cell r="AL44" t="str">
            <v>Eau minerale plate</v>
          </cell>
          <cell r="AM44" t="str">
            <v>Eau minerale plate</v>
          </cell>
          <cell r="AN44" t="str">
            <v>Eau minerale plate</v>
          </cell>
          <cell r="AO44" t="str">
            <v>Eau minerale plate</v>
          </cell>
        </row>
        <row r="45">
          <cell r="C45" t="str">
            <v>Eau minerale gazeuse</v>
          </cell>
          <cell r="D45" t="str">
            <v>Eau minerale gazeuse</v>
          </cell>
          <cell r="E45" t="str">
            <v>Eau minerale gazeuse</v>
          </cell>
          <cell r="F45" t="str">
            <v>Eau minerale gazeuse</v>
          </cell>
          <cell r="G45" t="str">
            <v>Eau minerale gazeuse</v>
          </cell>
          <cell r="H45" t="str">
            <v>Eau minerale gazeuse</v>
          </cell>
          <cell r="I45" t="str">
            <v>Eau minerale gazeuse</v>
          </cell>
          <cell r="J45" t="str">
            <v>Eau minerale gazeuse</v>
          </cell>
          <cell r="K45" t="str">
            <v>Eau minerale gazeuse</v>
          </cell>
          <cell r="L45" t="str">
            <v>Eau minerale gazeuse</v>
          </cell>
          <cell r="M45" t="str">
            <v>Eau minerale gazeuse</v>
          </cell>
          <cell r="N45" t="str">
            <v>Eau minerale gazeuse</v>
          </cell>
          <cell r="O45" t="str">
            <v>Eau minerale gazeuse</v>
          </cell>
          <cell r="P45" t="str">
            <v>Eau minerale gazeuse</v>
          </cell>
          <cell r="Q45" t="str">
            <v>Eau minerale gazeuse</v>
          </cell>
          <cell r="R45" t="str">
            <v>Eau minerale gazeuse</v>
          </cell>
          <cell r="S45" t="str">
            <v>Eau minerale gazeuse</v>
          </cell>
          <cell r="T45" t="str">
            <v>Eau minerale gazeuse</v>
          </cell>
          <cell r="U45" t="str">
            <v>Eau minerale gazeuse</v>
          </cell>
          <cell r="V45" t="str">
            <v>Eau minerale gazeuse</v>
          </cell>
          <cell r="W45" t="str">
            <v>Eau minerale gazeuse</v>
          </cell>
          <cell r="X45" t="str">
            <v>Eau minerale gazeuse</v>
          </cell>
          <cell r="Y45" t="str">
            <v>Eau minerale gazeuse</v>
          </cell>
          <cell r="Z45" t="str">
            <v>Eau minerale gazeuse</v>
          </cell>
          <cell r="AA45" t="str">
            <v>Eau minerale gazeuse</v>
          </cell>
          <cell r="AB45" t="str">
            <v>Eau minerale gazeuse</v>
          </cell>
          <cell r="AC45" t="str">
            <v>Eau minerale gazeuse</v>
          </cell>
          <cell r="AD45" t="str">
            <v>Eau minerale gazeuse</v>
          </cell>
          <cell r="AE45" t="str">
            <v>Eau minerale gazeuse</v>
          </cell>
          <cell r="AF45" t="str">
            <v>Eau minerale gazeuse</v>
          </cell>
          <cell r="AG45" t="str">
            <v>Eau minerale gazeuse</v>
          </cell>
          <cell r="AH45" t="str">
            <v>Eau minerale gazeuse</v>
          </cell>
          <cell r="AI45" t="str">
            <v>Eau minerale gazeuse</v>
          </cell>
          <cell r="AJ45" t="str">
            <v>Eau minerale gazeuse</v>
          </cell>
          <cell r="AK45" t="str">
            <v>Eau minerale gazeuse</v>
          </cell>
          <cell r="AL45" t="str">
            <v>Eau minerale gazeuse</v>
          </cell>
          <cell r="AM45" t="str">
            <v>Eau minerale gazeuse</v>
          </cell>
          <cell r="AN45" t="str">
            <v>Eau minerale gazeuse</v>
          </cell>
          <cell r="AO45" t="str">
            <v>Eau minerale gazeuse</v>
          </cell>
        </row>
        <row r="46">
          <cell r="C46" t="str">
            <v>Sodas</v>
          </cell>
          <cell r="D46" t="str">
            <v>Sodas</v>
          </cell>
          <cell r="E46" t="str">
            <v>Sodas</v>
          </cell>
          <cell r="F46" t="str">
            <v>Sodas</v>
          </cell>
          <cell r="G46" t="str">
            <v>Sodas</v>
          </cell>
          <cell r="H46" t="str">
            <v>Sodas</v>
          </cell>
          <cell r="I46" t="str">
            <v>Sodas</v>
          </cell>
          <cell r="J46" t="str">
            <v>Sodas</v>
          </cell>
          <cell r="K46" t="str">
            <v>Sodas</v>
          </cell>
          <cell r="L46" t="str">
            <v>Sodas</v>
          </cell>
          <cell r="M46" t="str">
            <v>Sodas</v>
          </cell>
          <cell r="N46" t="str">
            <v>Sodas</v>
          </cell>
          <cell r="O46" t="str">
            <v>Sodas</v>
          </cell>
          <cell r="P46" t="str">
            <v>Sodas</v>
          </cell>
          <cell r="Q46" t="str">
            <v>Sodas</v>
          </cell>
          <cell r="R46" t="str">
            <v>Sodas</v>
          </cell>
          <cell r="S46" t="str">
            <v>Sodas</v>
          </cell>
          <cell r="T46" t="str">
            <v>Sodas</v>
          </cell>
          <cell r="U46" t="str">
            <v>Sodas</v>
          </cell>
          <cell r="V46" t="str">
            <v>Sodas</v>
          </cell>
          <cell r="W46" t="str">
            <v>Sodas</v>
          </cell>
          <cell r="X46" t="str">
            <v>Sodas</v>
          </cell>
          <cell r="Y46" t="str">
            <v>Sodas</v>
          </cell>
          <cell r="Z46" t="str">
            <v>Sodas</v>
          </cell>
          <cell r="AA46" t="str">
            <v>Sodas</v>
          </cell>
          <cell r="AB46" t="str">
            <v>Sodas</v>
          </cell>
          <cell r="AC46" t="str">
            <v>Sodas</v>
          </cell>
          <cell r="AD46" t="str">
            <v>Sodas</v>
          </cell>
          <cell r="AE46" t="str">
            <v>Sodas</v>
          </cell>
          <cell r="AF46" t="str">
            <v>Sodas</v>
          </cell>
          <cell r="AG46" t="str">
            <v>Sodas</v>
          </cell>
          <cell r="AH46" t="str">
            <v>Sodas</v>
          </cell>
          <cell r="AI46" t="str">
            <v>Sodas</v>
          </cell>
          <cell r="AJ46" t="str">
            <v>Sodas</v>
          </cell>
          <cell r="AK46" t="str">
            <v>Sodas</v>
          </cell>
          <cell r="AL46" t="str">
            <v>Sodas</v>
          </cell>
          <cell r="AM46" t="str">
            <v>Sodas</v>
          </cell>
          <cell r="AN46" t="str">
            <v>Sodas</v>
          </cell>
          <cell r="AO46" t="str">
            <v>Sodas</v>
          </cell>
        </row>
        <row r="47">
          <cell r="C47" t="str">
            <v>Jus d'orange</v>
          </cell>
          <cell r="D47" t="str">
            <v>Jus d'orange</v>
          </cell>
          <cell r="E47" t="str">
            <v>Jus d'orange</v>
          </cell>
          <cell r="F47" t="str">
            <v>Jus d'orange</v>
          </cell>
          <cell r="G47" t="str">
            <v>Jus d'orange</v>
          </cell>
          <cell r="H47" t="str">
            <v>Jus d'orange</v>
          </cell>
          <cell r="I47" t="str">
            <v>Jus d'orange</v>
          </cell>
          <cell r="J47" t="str">
            <v>Jus d'orange</v>
          </cell>
          <cell r="K47" t="str">
            <v>Jus d'orange</v>
          </cell>
          <cell r="L47" t="str">
            <v>Jus d'orange</v>
          </cell>
          <cell r="M47" t="str">
            <v>Jus d'orange</v>
          </cell>
          <cell r="N47" t="str">
            <v>Jus d'orange</v>
          </cell>
          <cell r="O47" t="str">
            <v>Jus d'orange</v>
          </cell>
          <cell r="P47" t="str">
            <v>Jus d'orange</v>
          </cell>
          <cell r="Q47" t="str">
            <v>Jus d'orange</v>
          </cell>
          <cell r="R47" t="str">
            <v>Jus d'orange</v>
          </cell>
          <cell r="S47" t="str">
            <v>Jus d'orange</v>
          </cell>
          <cell r="T47" t="str">
            <v>Jus d'orange</v>
          </cell>
          <cell r="U47" t="str">
            <v>Jus d'orange</v>
          </cell>
          <cell r="V47" t="str">
            <v>Jus d'orange</v>
          </cell>
          <cell r="W47" t="str">
            <v>Jus d'orange</v>
          </cell>
          <cell r="X47" t="str">
            <v>Jus d'orange</v>
          </cell>
          <cell r="Y47" t="str">
            <v>Jus d'orange</v>
          </cell>
          <cell r="Z47" t="str">
            <v>Jus d'orange</v>
          </cell>
          <cell r="AA47" t="str">
            <v>Jus d'orange</v>
          </cell>
          <cell r="AB47" t="str">
            <v>Jus d'orange</v>
          </cell>
          <cell r="AC47" t="str">
            <v>Jus d'orange</v>
          </cell>
          <cell r="AD47" t="str">
            <v>Jus d'orange</v>
          </cell>
          <cell r="AE47" t="str">
            <v>Jus d'orange</v>
          </cell>
          <cell r="AF47" t="str">
            <v>Jus d'orange</v>
          </cell>
          <cell r="AG47" t="str">
            <v>Jus d'orange</v>
          </cell>
          <cell r="AH47" t="str">
            <v>Jus d'orange</v>
          </cell>
          <cell r="AI47" t="str">
            <v>Jus d'orange</v>
          </cell>
          <cell r="AJ47" t="str">
            <v>Jus d'orange</v>
          </cell>
          <cell r="AK47" t="str">
            <v>Jus d'orange</v>
          </cell>
          <cell r="AL47" t="str">
            <v>Jus d'orange</v>
          </cell>
          <cell r="AM47" t="str">
            <v>Jus d'orange</v>
          </cell>
          <cell r="AN47" t="str">
            <v>Jus d'orange</v>
          </cell>
          <cell r="AO47" t="str">
            <v>Jus d'orange</v>
          </cell>
        </row>
      </sheetData>
      <sheetData sheetId="3" refreshError="1"/>
      <sheetData sheetId="4" refreshError="1"/>
      <sheetData sheetId="5" refreshError="1"/>
      <sheetData sheetId="6" refreshError="1"/>
      <sheetData sheetId="7">
        <row r="3">
          <cell r="A3" t="str">
            <v>Cuisine du monde</v>
          </cell>
        </row>
        <row r="4">
          <cell r="A4" t="str">
            <v>Ma planète et moi</v>
          </cell>
        </row>
        <row r="5">
          <cell r="A5" t="str">
            <v>Pizza, pasta, Etc.</v>
          </cell>
        </row>
        <row r="6">
          <cell r="A6" t="str">
            <v>Tartes et Quiches</v>
          </cell>
        </row>
        <row r="7">
          <cell r="A7" t="str">
            <v>Grillades Etc.</v>
          </cell>
        </row>
        <row r="8">
          <cell r="A8" t="str">
            <v>Express</v>
          </cell>
        </row>
        <row r="9">
          <cell r="A9" t="str">
            <v>Tous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FA_Inscriptions"/>
      <sheetName val="Feuil1"/>
      <sheetName val="Feuil2"/>
    </sheetNames>
    <sheetDataSet>
      <sheetData sheetId="0" refreshError="1">
        <row r="7">
          <cell r="E7" t="str">
            <v>ANDRESY CA CONFLUENT 1</v>
          </cell>
        </row>
        <row r="39">
          <cell r="E39" t="str">
            <v>VILLENNES - POISSY AC 3</v>
          </cell>
          <cell r="F39" t="str">
            <v>ALEXANDRE</v>
          </cell>
          <cell r="G39" t="str">
            <v>VIRGINIE</v>
          </cell>
          <cell r="R39" t="str">
            <v>LEMARQRI</v>
          </cell>
          <cell r="S39" t="str">
            <v>JIHAD</v>
          </cell>
          <cell r="AD39" t="str">
            <v>BRUZON-BASCOU</v>
          </cell>
          <cell r="AE39" t="str">
            <v>CYRILLE</v>
          </cell>
          <cell r="AP39" t="str">
            <v>CARPENTIER</v>
          </cell>
          <cell r="AQ39" t="str">
            <v>SEBASTIEN</v>
          </cell>
          <cell r="CX39" t="str">
            <v>D'ARBAUMONT</v>
          </cell>
          <cell r="CY39" t="str">
            <v>MARIE ESTELLE</v>
          </cell>
          <cell r="EH39" t="str">
            <v>LE ROUX</v>
          </cell>
          <cell r="EI39" t="str">
            <v>FREDERIC</v>
          </cell>
        </row>
      </sheetData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trlProp" Target="../ctrlProps/ctrlProp1.xml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16.bin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4.vml"/><Relationship Id="rId1" Type="http://schemas.openxmlformats.org/officeDocument/2006/relationships/printerSettings" Target="../printerSettings/printerSettings17.bin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5.vml"/><Relationship Id="rId1" Type="http://schemas.openxmlformats.org/officeDocument/2006/relationships/printerSettings" Target="../printerSettings/printerSettings18.bin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6.vml"/><Relationship Id="rId1" Type="http://schemas.openxmlformats.org/officeDocument/2006/relationships/printerSettings" Target="../printerSettings/printerSettings19.bin"/></Relationships>
</file>

<file path=xl/worksheets/_rels/sheet24.xml.rels><?xml version="1.0" encoding="UTF-8" standalone="yes"?>
<Relationships xmlns="http://schemas.openxmlformats.org/package/2006/relationships"><Relationship Id="rId3" Type="http://schemas.openxmlformats.org/officeDocument/2006/relationships/comments" Target="../comments5.xml"/><Relationship Id="rId2" Type="http://schemas.openxmlformats.org/officeDocument/2006/relationships/vmlDrawing" Target="../drawings/vmlDrawing7.vml"/><Relationship Id="rId1" Type="http://schemas.openxmlformats.org/officeDocument/2006/relationships/printerSettings" Target="../printerSettings/printerSettings20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3.xml"/><Relationship Id="rId4" Type="http://schemas.openxmlformats.org/officeDocument/2006/relationships/ctrlProp" Target="../ctrlProps/ctrlProp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Feuil4"/>
  <dimension ref="A1:A37"/>
  <sheetViews>
    <sheetView workbookViewId="0">
      <selection sqref="A1:A65536"/>
    </sheetView>
  </sheetViews>
  <sheetFormatPr baseColWidth="10" defaultColWidth="11.42578125" defaultRowHeight="12.75" x14ac:dyDescent="0.2"/>
  <sheetData>
    <row r="1" spans="1:1" x14ac:dyDescent="0.2">
      <c r="A1" t="str">
        <f>+Buvette!X3</f>
        <v>{"title":"Boissons Chaudes","logo":"Boisson1.png"},</v>
      </c>
    </row>
    <row r="2" spans="1:1" x14ac:dyDescent="0.2">
      <c r="A2" t="str">
        <f>+Buvette!X4</f>
        <v>{"prod":"The","price":"1,00","logo":""},</v>
      </c>
    </row>
    <row r="3" spans="1:1" x14ac:dyDescent="0.2">
      <c r="A3" t="str">
        <f>+Buvette!X5</f>
        <v>{"prod":"Cafe","price":"1,00","logo":""},</v>
      </c>
    </row>
    <row r="4" spans="1:1" x14ac:dyDescent="0.2">
      <c r="A4" t="str">
        <f>+Buvette!X6</f>
        <v>{"prod":"_","price":"0,00","logo":""}</v>
      </c>
    </row>
    <row r="5" spans="1:1" x14ac:dyDescent="0.2">
      <c r="A5" t="str">
        <f>+Buvette!X7</f>
        <v/>
      </c>
    </row>
    <row r="6" spans="1:1" x14ac:dyDescent="0.2">
      <c r="A6" t="str">
        <f>+Buvette!X8</f>
        <v>---</v>
      </c>
    </row>
    <row r="7" spans="1:1" x14ac:dyDescent="0.2">
      <c r="A7" t="str">
        <f>+Buvette!X9</f>
        <v/>
      </c>
    </row>
    <row r="8" spans="1:1" x14ac:dyDescent="0.2">
      <c r="A8" t="str">
        <f>+Buvette!X10</f>
        <v>{"title":"Rafraichissements","logo":"biere.png"},</v>
      </c>
    </row>
    <row r="9" spans="1:1" x14ac:dyDescent="0.2">
      <c r="A9" t="str">
        <f>+Buvette!X11</f>
        <v>{"prod":"Mini Maid","price":"1,50","logo":""},</v>
      </c>
    </row>
    <row r="10" spans="1:1" x14ac:dyDescent="0.2">
      <c r="A10" t="str">
        <f>+Buvette!X12</f>
        <v>{"prod":"COCA COLA","price":"1,50","logo":""},</v>
      </c>
    </row>
    <row r="11" spans="1:1" x14ac:dyDescent="0.2">
      <c r="A11" t="str">
        <f>+Buvette!X13</f>
        <v>{"prod":"HEINEKEN","price":"1,50","logo":""},</v>
      </c>
    </row>
    <row r="12" spans="1:1" x14ac:dyDescent="0.2">
      <c r="A12" t="str">
        <f>+Buvette!X14</f>
        <v>{"prod":"Evian","price":"3,00","logo":""},</v>
      </c>
    </row>
    <row r="13" spans="1:1" x14ac:dyDescent="0.2">
      <c r="A13" t="str">
        <f>+Buvette!X15</f>
        <v>{"prod":"Badoit","price":"0,50","logo":""},</v>
      </c>
    </row>
    <row r="14" spans="1:1" x14ac:dyDescent="0.2">
      <c r="A14" t="str">
        <f>+Buvette!X16</f>
        <v>{"prod":"Coca Cola","price":"0,50","logo":""},</v>
      </c>
    </row>
    <row r="15" spans="1:1" x14ac:dyDescent="0.2">
      <c r="A15" t="str">
        <f>+Buvette!X17</f>
        <v>{"prod":"_","price":"0,00","logo":""},</v>
      </c>
    </row>
    <row r="16" spans="1:1" x14ac:dyDescent="0.2">
      <c r="A16" t="str">
        <f>+Buvette!X18</f>
        <v>{"prod":"Verre de Vin","price":"1,50","logo":""},</v>
      </c>
    </row>
    <row r="17" spans="1:1" x14ac:dyDescent="0.2">
      <c r="A17" t="str">
        <f>+Buvette!X19</f>
        <v>{"prod":"_","price":"0,00","logo":""},</v>
      </c>
    </row>
    <row r="18" spans="1:1" x14ac:dyDescent="0.2">
      <c r="A18" t="str">
        <f>+Buvette!X20</f>
        <v>{"prod":"_","price":"0,00","logo":""},</v>
      </c>
    </row>
    <row r="19" spans="1:1" x14ac:dyDescent="0.2">
      <c r="A19" t="str">
        <f>+Buvette!X21</f>
        <v>{"prod":"_","price":"_","logo":""}</v>
      </c>
    </row>
    <row r="20" spans="1:1" x14ac:dyDescent="0.2">
      <c r="A20" t="str">
        <f>+Buvette!X22</f>
        <v/>
      </c>
    </row>
    <row r="21" spans="1:1" x14ac:dyDescent="0.2">
      <c r="A21" t="str">
        <f>+Buvette!X23</f>
        <v>---</v>
      </c>
    </row>
    <row r="22" spans="1:1" x14ac:dyDescent="0.2">
      <c r="A22" t="str">
        <f>+Buvette!X24</f>
        <v/>
      </c>
    </row>
    <row r="23" spans="1:1" x14ac:dyDescent="0.2">
      <c r="A23" t="str">
        <f>+Buvette!X25</f>
        <v>{"title":"Desserts","logo":"glaces.jpg"},</v>
      </c>
    </row>
    <row r="24" spans="1:1" x14ac:dyDescent="0.2">
      <c r="A24" t="str">
        <f>+Buvette!X26</f>
        <v>{"prod":"Patisseries","price":"1,50","logo":""},</v>
      </c>
    </row>
    <row r="25" spans="1:1" x14ac:dyDescent="0.2">
      <c r="A25" t="str">
        <f>+Buvette!X27</f>
        <v>{"prod":"Flans","price":"_","logo":""},</v>
      </c>
    </row>
    <row r="26" spans="1:1" x14ac:dyDescent="0.2">
      <c r="A26" t="str">
        <f>+Buvette!X28</f>
        <v>{"prod":"Mister Freeze","price":"_","logo":""},</v>
      </c>
    </row>
    <row r="27" spans="1:1" x14ac:dyDescent="0.2">
      <c r="A27" t="str">
        <f>+Buvette!X29</f>
        <v>{"prod":"-","price":"_","logo":""}</v>
      </c>
    </row>
    <row r="28" spans="1:1" x14ac:dyDescent="0.2">
      <c r="A28" t="str">
        <f>+Buvette!X30</f>
        <v/>
      </c>
    </row>
    <row r="29" spans="1:1" x14ac:dyDescent="0.2">
      <c r="A29" t="str">
        <f>+Buvette!X31</f>
        <v>---</v>
      </c>
    </row>
    <row r="30" spans="1:1" x14ac:dyDescent="0.2">
      <c r="A30" t="str">
        <f>+Buvette!X32</f>
        <v/>
      </c>
    </row>
    <row r="31" spans="1:1" x14ac:dyDescent="0.2">
      <c r="A31" t="str">
        <f>+Buvette!X33</f>
        <v>{"title":"Encas","logo":"sandwitchs.png"},</v>
      </c>
    </row>
    <row r="32" spans="1:1" x14ac:dyDescent="0.2">
      <c r="A32" t="str">
        <f>+Buvette!X34</f>
        <v>{"prod":"2 saucisses Frites","price":"3,50","logo":""},</v>
      </c>
    </row>
    <row r="33" spans="1:1" x14ac:dyDescent="0.2">
      <c r="A33" t="str">
        <f>+Buvette!X35</f>
        <v>{"prod":"Cornet de Frites","price":"2,00","logo":""},</v>
      </c>
    </row>
    <row r="34" spans="1:1" x14ac:dyDescent="0.2">
      <c r="A34" t="str">
        <f>+Buvette!X36</f>
        <v>{"prod":"Sandwitch Mergez","price":"3,00","logo":""},</v>
      </c>
    </row>
    <row r="35" spans="1:1" x14ac:dyDescent="0.2">
      <c r="A35" t="str">
        <f>+Buvette!X37</f>
        <v>{"prod":"Sandwitch Saucisse","price":"2,00","logo":""}</v>
      </c>
    </row>
    <row r="36" spans="1:1" x14ac:dyDescent="0.2">
      <c r="A36" t="str">
        <f>+Buvette!X38</f>
        <v/>
      </c>
    </row>
    <row r="37" spans="1:1" x14ac:dyDescent="0.2">
      <c r="A37" t="str">
        <f>+Buvette!X39</f>
        <v/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Feuil8">
    <pageSetUpPr fitToPage="1"/>
  </sheetPr>
  <dimension ref="A1:L55"/>
  <sheetViews>
    <sheetView zoomScaleNormal="100" workbookViewId="0">
      <selection activeCell="I1" sqref="I1"/>
    </sheetView>
  </sheetViews>
  <sheetFormatPr baseColWidth="10" defaultColWidth="11.5703125" defaultRowHeight="12.75" x14ac:dyDescent="0.2"/>
  <cols>
    <col min="1" max="1" width="8" style="66" customWidth="1"/>
    <col min="2" max="2" width="41.5703125" style="66" customWidth="1"/>
    <col min="3" max="11" width="6.42578125" style="66" customWidth="1"/>
    <col min="12" max="12" width="39.7109375" style="66" customWidth="1"/>
  </cols>
  <sheetData>
    <row r="1" spans="1:12" s="66" customFormat="1" ht="24" customHeight="1" x14ac:dyDescent="0.2">
      <c r="A1" s="106" t="s">
        <v>200</v>
      </c>
      <c r="B1" s="107"/>
      <c r="C1" s="80"/>
      <c r="D1" s="80"/>
      <c r="E1" s="80"/>
      <c r="F1" s="80"/>
      <c r="G1" s="79" t="s">
        <v>206</v>
      </c>
      <c r="H1" s="80"/>
      <c r="L1" s="111">
        <f>'Note explicative fichier'!E3</f>
        <v>43983</v>
      </c>
    </row>
    <row r="2" spans="1:12" s="66" customFormat="1" ht="24" customHeight="1" thickBot="1" x14ac:dyDescent="0.25">
      <c r="A2" s="82" t="s">
        <v>201</v>
      </c>
      <c r="C2" s="80"/>
      <c r="D2" s="80"/>
      <c r="E2" s="80"/>
      <c r="F2" s="80"/>
      <c r="H2" s="80"/>
      <c r="L2" s="81">
        <f>'Eq Chrono'!C3</f>
        <v>0</v>
      </c>
    </row>
    <row r="3" spans="1:12" ht="28.9" customHeight="1" thickTop="1" thickBot="1" x14ac:dyDescent="0.25">
      <c r="A3" s="83" t="s">
        <v>127</v>
      </c>
      <c r="B3" s="84" t="s">
        <v>82</v>
      </c>
      <c r="C3" s="85"/>
      <c r="D3" s="109" t="s">
        <v>15</v>
      </c>
      <c r="E3" s="87"/>
      <c r="F3" s="85"/>
      <c r="G3" s="109" t="s">
        <v>207</v>
      </c>
      <c r="H3" s="87"/>
      <c r="I3" s="85"/>
      <c r="J3" s="108" t="s">
        <v>16</v>
      </c>
      <c r="K3" s="87"/>
      <c r="L3" s="88" t="s">
        <v>168</v>
      </c>
    </row>
    <row r="4" spans="1:12" ht="28.9" customHeight="1" thickTop="1" x14ac:dyDescent="0.2">
      <c r="A4" s="97">
        <v>1</v>
      </c>
      <c r="B4" s="98"/>
      <c r="C4" s="99"/>
      <c r="D4" s="100"/>
      <c r="E4" s="101"/>
      <c r="F4" s="99"/>
      <c r="G4" s="100"/>
      <c r="H4" s="101"/>
      <c r="I4" s="110"/>
      <c r="J4" s="100"/>
      <c r="K4" s="101"/>
      <c r="L4" s="102"/>
    </row>
    <row r="5" spans="1:12" ht="28.9" customHeight="1" x14ac:dyDescent="0.2">
      <c r="A5" s="97">
        <v>2</v>
      </c>
      <c r="B5" s="98"/>
      <c r="C5" s="103"/>
      <c r="D5" s="104"/>
      <c r="E5" s="105"/>
      <c r="F5" s="103"/>
      <c r="G5" s="104"/>
      <c r="H5" s="105"/>
      <c r="I5" s="103"/>
      <c r="J5" s="104"/>
      <c r="K5" s="105"/>
      <c r="L5" s="102"/>
    </row>
    <row r="6" spans="1:12" ht="28.9" customHeight="1" x14ac:dyDescent="0.2">
      <c r="A6" s="97">
        <v>3</v>
      </c>
      <c r="B6" s="98"/>
      <c r="C6" s="103"/>
      <c r="D6" s="104"/>
      <c r="E6" s="105"/>
      <c r="F6" s="103"/>
      <c r="G6" s="104"/>
      <c r="H6" s="105"/>
      <c r="I6" s="103"/>
      <c r="J6" s="104"/>
      <c r="K6" s="105"/>
      <c r="L6" s="102"/>
    </row>
    <row r="7" spans="1:12" ht="28.9" customHeight="1" x14ac:dyDescent="0.2">
      <c r="A7" s="97">
        <v>4</v>
      </c>
      <c r="B7" s="98"/>
      <c r="C7" s="103"/>
      <c r="D7" s="104"/>
      <c r="E7" s="105"/>
      <c r="F7" s="103"/>
      <c r="G7" s="104"/>
      <c r="H7" s="105"/>
      <c r="I7" s="103"/>
      <c r="J7" s="104"/>
      <c r="K7" s="105"/>
      <c r="L7" s="102"/>
    </row>
    <row r="8" spans="1:12" ht="28.9" customHeight="1" x14ac:dyDescent="0.2">
      <c r="A8" s="97">
        <v>5</v>
      </c>
      <c r="B8" s="98"/>
      <c r="C8" s="103"/>
      <c r="D8" s="104"/>
      <c r="E8" s="105"/>
      <c r="F8" s="103"/>
      <c r="G8" s="104"/>
      <c r="H8" s="105"/>
      <c r="I8" s="103"/>
      <c r="J8" s="104"/>
      <c r="K8" s="105"/>
      <c r="L8" s="102"/>
    </row>
    <row r="9" spans="1:12" ht="28.9" customHeight="1" x14ac:dyDescent="0.2">
      <c r="A9" s="97">
        <v>6</v>
      </c>
      <c r="B9" s="98"/>
      <c r="C9" s="103"/>
      <c r="D9" s="104"/>
      <c r="E9" s="105"/>
      <c r="F9" s="103"/>
      <c r="G9" s="104"/>
      <c r="H9" s="105"/>
      <c r="I9" s="103"/>
      <c r="J9" s="104"/>
      <c r="K9" s="105"/>
      <c r="L9" s="102"/>
    </row>
    <row r="10" spans="1:12" ht="28.9" customHeight="1" x14ac:dyDescent="0.2">
      <c r="A10" s="97">
        <v>7</v>
      </c>
      <c r="B10" s="98"/>
      <c r="C10" s="103"/>
      <c r="D10" s="104"/>
      <c r="E10" s="105"/>
      <c r="F10" s="103"/>
      <c r="G10" s="104"/>
      <c r="H10" s="105"/>
      <c r="I10" s="103"/>
      <c r="J10" s="104"/>
      <c r="K10" s="105"/>
      <c r="L10" s="102"/>
    </row>
    <row r="11" spans="1:12" ht="28.9" customHeight="1" x14ac:dyDescent="0.2">
      <c r="A11" s="97">
        <v>8</v>
      </c>
      <c r="B11" s="98"/>
      <c r="C11" s="103"/>
      <c r="D11" s="104"/>
      <c r="E11" s="105"/>
      <c r="F11" s="103"/>
      <c r="G11" s="104"/>
      <c r="H11" s="105"/>
      <c r="I11" s="103"/>
      <c r="J11" s="104"/>
      <c r="K11" s="105"/>
      <c r="L11" s="102"/>
    </row>
    <row r="12" spans="1:12" ht="28.9" customHeight="1" x14ac:dyDescent="0.2">
      <c r="A12" s="97">
        <v>9</v>
      </c>
      <c r="B12" s="98"/>
      <c r="C12" s="103"/>
      <c r="D12" s="104"/>
      <c r="E12" s="105"/>
      <c r="F12" s="103"/>
      <c r="G12" s="104"/>
      <c r="H12" s="105"/>
      <c r="I12" s="103"/>
      <c r="J12" s="104"/>
      <c r="K12" s="105"/>
      <c r="L12" s="102"/>
    </row>
    <row r="13" spans="1:12" ht="28.9" customHeight="1" x14ac:dyDescent="0.2">
      <c r="A13" s="97">
        <v>10</v>
      </c>
      <c r="B13" s="98"/>
      <c r="C13" s="103"/>
      <c r="D13" s="104"/>
      <c r="E13" s="105"/>
      <c r="F13" s="103"/>
      <c r="G13" s="104"/>
      <c r="H13" s="105"/>
      <c r="I13" s="103"/>
      <c r="J13" s="104"/>
      <c r="K13" s="105"/>
      <c r="L13" s="102"/>
    </row>
    <row r="14" spans="1:12" ht="28.9" customHeight="1" x14ac:dyDescent="0.2">
      <c r="A14" s="97">
        <v>11</v>
      </c>
      <c r="B14" s="98"/>
      <c r="C14" s="103"/>
      <c r="D14" s="104"/>
      <c r="E14" s="105"/>
      <c r="F14" s="103"/>
      <c r="G14" s="104"/>
      <c r="H14" s="105"/>
      <c r="I14" s="103"/>
      <c r="J14" s="104"/>
      <c r="K14" s="105"/>
      <c r="L14" s="102"/>
    </row>
    <row r="15" spans="1:12" ht="28.9" customHeight="1" x14ac:dyDescent="0.2">
      <c r="A15" s="97">
        <v>12</v>
      </c>
      <c r="B15" s="98"/>
      <c r="C15" s="103"/>
      <c r="D15" s="104"/>
      <c r="E15" s="105"/>
      <c r="F15" s="103"/>
      <c r="G15" s="104"/>
      <c r="H15" s="105"/>
      <c r="I15" s="103"/>
      <c r="J15" s="104"/>
      <c r="K15" s="105"/>
      <c r="L15" s="102"/>
    </row>
    <row r="16" spans="1:12" ht="28.9" customHeight="1" x14ac:dyDescent="0.2">
      <c r="A16" s="97">
        <v>13</v>
      </c>
      <c r="B16" s="98"/>
      <c r="C16" s="103"/>
      <c r="D16" s="104"/>
      <c r="E16" s="105"/>
      <c r="F16" s="103"/>
      <c r="G16" s="104"/>
      <c r="H16" s="105"/>
      <c r="I16" s="103"/>
      <c r="J16" s="104"/>
      <c r="K16" s="105"/>
      <c r="L16" s="102"/>
    </row>
    <row r="17" spans="1:12" ht="28.9" customHeight="1" x14ac:dyDescent="0.2">
      <c r="A17" s="97">
        <v>14</v>
      </c>
      <c r="B17" s="98"/>
      <c r="C17" s="103"/>
      <c r="D17" s="104"/>
      <c r="E17" s="105"/>
      <c r="F17" s="103"/>
      <c r="G17" s="104"/>
      <c r="H17" s="105"/>
      <c r="I17" s="103"/>
      <c r="J17" s="104"/>
      <c r="K17" s="105"/>
      <c r="L17" s="102"/>
    </row>
    <row r="18" spans="1:12" ht="28.9" customHeight="1" x14ac:dyDescent="0.2">
      <c r="A18" s="97">
        <v>15</v>
      </c>
      <c r="B18" s="98"/>
      <c r="C18" s="103"/>
      <c r="D18" s="104"/>
      <c r="E18" s="105"/>
      <c r="F18" s="103"/>
      <c r="G18" s="104"/>
      <c r="H18" s="105"/>
      <c r="I18" s="103"/>
      <c r="J18" s="104"/>
      <c r="K18" s="105"/>
      <c r="L18" s="102"/>
    </row>
    <row r="19" spans="1:12" ht="28.9" customHeight="1" x14ac:dyDescent="0.2">
      <c r="A19" s="97">
        <v>16</v>
      </c>
      <c r="B19" s="98"/>
      <c r="C19" s="103"/>
      <c r="D19" s="104"/>
      <c r="E19" s="105"/>
      <c r="F19" s="103"/>
      <c r="G19" s="104"/>
      <c r="H19" s="105"/>
      <c r="I19" s="103"/>
      <c r="J19" s="104"/>
      <c r="K19" s="105"/>
      <c r="L19" s="102"/>
    </row>
    <row r="20" spans="1:12" ht="28.9" customHeight="1" x14ac:dyDescent="0.2">
      <c r="A20" s="97">
        <v>17</v>
      </c>
      <c r="B20" s="98"/>
      <c r="C20" s="103"/>
      <c r="D20" s="104"/>
      <c r="E20" s="105"/>
      <c r="F20" s="103"/>
      <c r="G20" s="104"/>
      <c r="H20" s="105"/>
      <c r="I20" s="103"/>
      <c r="J20" s="104"/>
      <c r="K20" s="105"/>
      <c r="L20" s="102"/>
    </row>
    <row r="21" spans="1:12" ht="28.9" customHeight="1" x14ac:dyDescent="0.2">
      <c r="A21" s="97">
        <v>18</v>
      </c>
      <c r="B21" s="98"/>
      <c r="C21" s="103"/>
      <c r="D21" s="104"/>
      <c r="E21" s="105"/>
      <c r="F21" s="103"/>
      <c r="G21" s="104"/>
      <c r="H21" s="105"/>
      <c r="I21" s="103"/>
      <c r="J21" s="104"/>
      <c r="K21" s="105"/>
      <c r="L21" s="102"/>
    </row>
    <row r="22" spans="1:12" ht="28.9" customHeight="1" x14ac:dyDescent="0.2">
      <c r="A22" s="97">
        <v>19</v>
      </c>
      <c r="B22" s="98"/>
      <c r="C22" s="103"/>
      <c r="D22" s="104"/>
      <c r="E22" s="105"/>
      <c r="F22" s="103"/>
      <c r="G22" s="104"/>
      <c r="H22" s="105"/>
      <c r="I22" s="103"/>
      <c r="J22" s="104"/>
      <c r="K22" s="105"/>
      <c r="L22" s="102"/>
    </row>
    <row r="23" spans="1:12" ht="28.9" customHeight="1" x14ac:dyDescent="0.2">
      <c r="A23" s="97">
        <v>20</v>
      </c>
      <c r="B23" s="98"/>
      <c r="C23" s="103"/>
      <c r="D23" s="104"/>
      <c r="E23" s="105"/>
      <c r="F23" s="103"/>
      <c r="G23" s="104"/>
      <c r="H23" s="105"/>
      <c r="I23" s="103"/>
      <c r="J23" s="104"/>
      <c r="K23" s="105"/>
      <c r="L23" s="102"/>
    </row>
    <row r="24" spans="1:12" ht="28.9" customHeight="1" x14ac:dyDescent="0.2">
      <c r="A24" s="97">
        <v>21</v>
      </c>
      <c r="B24" s="98"/>
      <c r="C24" s="103"/>
      <c r="D24" s="104"/>
      <c r="E24" s="105"/>
      <c r="F24" s="103"/>
      <c r="G24" s="104"/>
      <c r="H24" s="105"/>
      <c r="I24" s="103"/>
      <c r="J24" s="104"/>
      <c r="K24" s="105"/>
      <c r="L24" s="102"/>
    </row>
    <row r="25" spans="1:12" ht="28.9" customHeight="1" x14ac:dyDescent="0.2">
      <c r="A25" s="97">
        <v>22</v>
      </c>
      <c r="B25" s="98"/>
      <c r="C25" s="103"/>
      <c r="D25" s="104"/>
      <c r="E25" s="105"/>
      <c r="F25" s="103"/>
      <c r="G25" s="104"/>
      <c r="H25" s="105"/>
      <c r="I25" s="103"/>
      <c r="J25" s="104"/>
      <c r="K25" s="105"/>
      <c r="L25" s="102"/>
    </row>
    <row r="26" spans="1:12" ht="28.9" customHeight="1" x14ac:dyDescent="0.2">
      <c r="A26" s="97">
        <v>23</v>
      </c>
      <c r="B26" s="98"/>
      <c r="C26" s="103"/>
      <c r="D26" s="104"/>
      <c r="E26" s="105"/>
      <c r="F26" s="103"/>
      <c r="G26" s="104"/>
      <c r="H26" s="105"/>
      <c r="I26" s="103"/>
      <c r="J26" s="104"/>
      <c r="K26" s="105"/>
      <c r="L26" s="102"/>
    </row>
    <row r="27" spans="1:12" ht="28.9" customHeight="1" x14ac:dyDescent="0.2">
      <c r="A27" s="97">
        <v>24</v>
      </c>
      <c r="B27" s="98"/>
      <c r="C27" s="103"/>
      <c r="D27" s="104"/>
      <c r="E27" s="105"/>
      <c r="F27" s="103"/>
      <c r="G27" s="104"/>
      <c r="H27" s="105"/>
      <c r="I27" s="103"/>
      <c r="J27" s="104"/>
      <c r="K27" s="105"/>
      <c r="L27" s="102"/>
    </row>
    <row r="28" spans="1:12" ht="28.9" customHeight="1" x14ac:dyDescent="0.2">
      <c r="A28" s="97">
        <v>25</v>
      </c>
      <c r="B28" s="98"/>
      <c r="C28" s="103"/>
      <c r="D28" s="104"/>
      <c r="E28" s="105"/>
      <c r="F28" s="103"/>
      <c r="G28" s="104"/>
      <c r="H28" s="105"/>
      <c r="I28" s="103"/>
      <c r="J28" s="104"/>
      <c r="K28" s="105"/>
      <c r="L28" s="102"/>
    </row>
    <row r="29" spans="1:12" ht="28.9" customHeight="1" x14ac:dyDescent="0.2">
      <c r="A29" s="97">
        <v>26</v>
      </c>
      <c r="B29" s="98"/>
      <c r="C29" s="103"/>
      <c r="D29" s="104"/>
      <c r="E29" s="105"/>
      <c r="F29" s="103"/>
      <c r="G29" s="104"/>
      <c r="H29" s="105"/>
      <c r="I29" s="103"/>
      <c r="J29" s="104"/>
      <c r="K29" s="105"/>
      <c r="L29" s="102"/>
    </row>
    <row r="30" spans="1:12" ht="28.9" customHeight="1" x14ac:dyDescent="0.2">
      <c r="A30" s="97">
        <v>27</v>
      </c>
      <c r="B30" s="98"/>
      <c r="C30" s="103"/>
      <c r="D30" s="104"/>
      <c r="E30" s="105"/>
      <c r="F30" s="103"/>
      <c r="G30" s="104"/>
      <c r="H30" s="105"/>
      <c r="I30" s="103"/>
      <c r="J30" s="104"/>
      <c r="K30" s="105"/>
      <c r="L30" s="102"/>
    </row>
    <row r="31" spans="1:12" ht="28.9" customHeight="1" x14ac:dyDescent="0.2">
      <c r="A31" s="97">
        <v>28</v>
      </c>
      <c r="B31" s="98"/>
      <c r="C31" s="103"/>
      <c r="D31" s="104"/>
      <c r="E31" s="105"/>
      <c r="F31" s="103"/>
      <c r="G31" s="104"/>
      <c r="H31" s="105"/>
      <c r="I31" s="103"/>
      <c r="J31" s="104"/>
      <c r="K31" s="105"/>
      <c r="L31" s="102"/>
    </row>
    <row r="32" spans="1:12" ht="28.9" customHeight="1" x14ac:dyDescent="0.2">
      <c r="A32" s="97">
        <v>29</v>
      </c>
      <c r="B32" s="98"/>
      <c r="C32" s="103"/>
      <c r="D32" s="104"/>
      <c r="E32" s="105"/>
      <c r="F32" s="103"/>
      <c r="G32" s="104"/>
      <c r="H32" s="105"/>
      <c r="I32" s="103"/>
      <c r="J32" s="104"/>
      <c r="K32" s="105"/>
      <c r="L32" s="102"/>
    </row>
    <row r="33" spans="1:12" ht="28.9" customHeight="1" x14ac:dyDescent="0.2">
      <c r="A33" s="97">
        <v>30</v>
      </c>
      <c r="B33" s="98"/>
      <c r="C33" s="103"/>
      <c r="D33" s="104"/>
      <c r="E33" s="105"/>
      <c r="F33" s="103"/>
      <c r="G33" s="104"/>
      <c r="H33" s="105"/>
      <c r="I33" s="103"/>
      <c r="J33" s="104"/>
      <c r="K33" s="105"/>
      <c r="L33" s="102"/>
    </row>
    <row r="34" spans="1:12" ht="28.9" customHeight="1" x14ac:dyDescent="0.2">
      <c r="A34" s="97">
        <v>31</v>
      </c>
      <c r="B34" s="98"/>
      <c r="C34" s="103"/>
      <c r="D34" s="104"/>
      <c r="E34" s="105"/>
      <c r="F34" s="103"/>
      <c r="G34" s="104"/>
      <c r="H34" s="105"/>
      <c r="I34" s="103"/>
      <c r="J34" s="104"/>
      <c r="K34" s="105"/>
      <c r="L34" s="102"/>
    </row>
    <row r="35" spans="1:12" ht="28.9" customHeight="1" x14ac:dyDescent="0.2">
      <c r="A35" s="97">
        <v>32</v>
      </c>
      <c r="B35" s="98"/>
      <c r="C35" s="103"/>
      <c r="D35" s="104"/>
      <c r="E35" s="105"/>
      <c r="F35" s="103"/>
      <c r="G35" s="104"/>
      <c r="H35" s="105"/>
      <c r="I35" s="103"/>
      <c r="J35" s="104"/>
      <c r="K35" s="105"/>
      <c r="L35" s="102"/>
    </row>
    <row r="36" spans="1:12" ht="28.9" customHeight="1" x14ac:dyDescent="0.2">
      <c r="A36" s="97">
        <v>33</v>
      </c>
      <c r="B36" s="98"/>
      <c r="C36" s="103"/>
      <c r="D36" s="104"/>
      <c r="E36" s="105"/>
      <c r="F36" s="103"/>
      <c r="G36" s="104"/>
      <c r="H36" s="105"/>
      <c r="I36" s="103"/>
      <c r="J36" s="104"/>
      <c r="K36" s="105"/>
      <c r="L36" s="102"/>
    </row>
    <row r="37" spans="1:12" ht="28.9" customHeight="1" x14ac:dyDescent="0.2">
      <c r="A37" s="97">
        <v>34</v>
      </c>
      <c r="B37" s="98"/>
      <c r="C37" s="103"/>
      <c r="D37" s="104"/>
      <c r="E37" s="105"/>
      <c r="F37" s="103"/>
      <c r="G37" s="104"/>
      <c r="H37" s="105"/>
      <c r="I37" s="103"/>
      <c r="J37" s="104"/>
      <c r="K37" s="105"/>
      <c r="L37" s="102"/>
    </row>
    <row r="38" spans="1:12" ht="28.9" customHeight="1" x14ac:dyDescent="0.2">
      <c r="A38" s="97">
        <v>35</v>
      </c>
      <c r="B38" s="98"/>
      <c r="C38" s="103"/>
      <c r="D38" s="104"/>
      <c r="E38" s="105"/>
      <c r="F38" s="103"/>
      <c r="G38" s="104"/>
      <c r="H38" s="105"/>
      <c r="I38" s="103"/>
      <c r="J38" s="104"/>
      <c r="K38" s="105"/>
      <c r="L38" s="102"/>
    </row>
    <row r="39" spans="1:12" ht="28.9" customHeight="1" x14ac:dyDescent="0.2">
      <c r="A39" s="97">
        <v>36</v>
      </c>
      <c r="B39" s="98"/>
      <c r="C39" s="103"/>
      <c r="D39" s="104"/>
      <c r="E39" s="105"/>
      <c r="F39" s="103"/>
      <c r="G39" s="104"/>
      <c r="H39" s="105"/>
      <c r="I39" s="103"/>
      <c r="J39" s="104"/>
      <c r="K39" s="105"/>
      <c r="L39" s="102"/>
    </row>
    <row r="40" spans="1:12" ht="28.9" customHeight="1" x14ac:dyDescent="0.2">
      <c r="A40" s="97">
        <v>37</v>
      </c>
      <c r="B40" s="98"/>
      <c r="C40" s="103"/>
      <c r="D40" s="104"/>
      <c r="E40" s="105"/>
      <c r="F40" s="103"/>
      <c r="G40" s="104"/>
      <c r="H40" s="105"/>
      <c r="I40" s="103"/>
      <c r="J40" s="104"/>
      <c r="K40" s="105"/>
      <c r="L40" s="102"/>
    </row>
    <row r="41" spans="1:12" ht="28.9" customHeight="1" x14ac:dyDescent="0.2">
      <c r="A41" s="97">
        <v>38</v>
      </c>
      <c r="B41" s="98"/>
      <c r="C41" s="103"/>
      <c r="D41" s="104"/>
      <c r="E41" s="105"/>
      <c r="F41" s="103"/>
      <c r="G41" s="104"/>
      <c r="H41" s="105"/>
      <c r="I41" s="103"/>
      <c r="J41" s="104"/>
      <c r="K41" s="105"/>
      <c r="L41" s="102"/>
    </row>
    <row r="42" spans="1:12" ht="28.9" customHeight="1" x14ac:dyDescent="0.2">
      <c r="A42" s="97">
        <v>39</v>
      </c>
      <c r="B42" s="98"/>
      <c r="C42" s="103"/>
      <c r="D42" s="104"/>
      <c r="E42" s="105"/>
      <c r="F42" s="103"/>
      <c r="G42" s="104"/>
      <c r="H42" s="105"/>
      <c r="I42" s="103"/>
      <c r="J42" s="104"/>
      <c r="K42" s="105"/>
      <c r="L42" s="102"/>
    </row>
    <row r="43" spans="1:12" ht="12.75" customHeight="1" x14ac:dyDescent="0.2"/>
    <row r="44" spans="1:12" ht="12.75" customHeight="1" x14ac:dyDescent="0.2"/>
    <row r="45" spans="1:12" ht="12.75" customHeight="1" x14ac:dyDescent="0.2"/>
    <row r="46" spans="1:12" ht="12.75" customHeight="1" x14ac:dyDescent="0.2"/>
    <row r="47" spans="1:12" ht="12.75" customHeight="1" x14ac:dyDescent="0.2"/>
    <row r="48" spans="1:12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</sheetData>
  <printOptions horizontalCentered="1" verticalCentered="1"/>
  <pageMargins left="3.937007874015748E-2" right="3.937007874015748E-2" top="0.15748031496062992" bottom="0.15748031496062992" header="0.31496062992125984" footer="0.31496062992125984"/>
  <pageSetup paperSize="9" scale="70" firstPageNumber="0" orientation="portrait" r:id="rId1"/>
  <headerFooter scaleWithDoc="0"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 codeName="Feuil5">
    <tabColor theme="9" tint="-0.499984740745262"/>
    <pageSetUpPr fitToPage="1"/>
  </sheetPr>
  <dimension ref="A1:O41"/>
  <sheetViews>
    <sheetView topLeftCell="A11" zoomScale="85" zoomScaleNormal="85" workbookViewId="0">
      <selection activeCell="B18" sqref="B18"/>
    </sheetView>
  </sheetViews>
  <sheetFormatPr baseColWidth="10" defaultColWidth="11.5703125" defaultRowHeight="15" x14ac:dyDescent="0.2"/>
  <cols>
    <col min="1" max="1" width="5" bestFit="1" customWidth="1"/>
    <col min="2" max="2" width="5.7109375" style="151" bestFit="1" customWidth="1"/>
    <col min="3" max="3" width="26.42578125" bestFit="1" customWidth="1"/>
    <col min="4" max="4" width="17.7109375" bestFit="1" customWidth="1"/>
    <col min="5" max="9" width="26.28515625" style="152" customWidth="1"/>
    <col min="10" max="10" width="5.7109375" style="153" customWidth="1"/>
    <col min="11" max="11" width="26.7109375" bestFit="1" customWidth="1"/>
    <col min="13" max="13" width="5" bestFit="1" customWidth="1"/>
    <col min="14" max="14" width="3.7109375" customWidth="1"/>
    <col min="15" max="15" width="4.28515625" customWidth="1"/>
  </cols>
  <sheetData>
    <row r="1" spans="1:15" ht="34.5" customHeight="1" x14ac:dyDescent="0.2">
      <c r="A1" s="144" t="s">
        <v>13</v>
      </c>
      <c r="B1" s="144" t="s">
        <v>17</v>
      </c>
      <c r="C1" s="144" t="s">
        <v>85</v>
      </c>
      <c r="D1" s="144" t="s">
        <v>210</v>
      </c>
      <c r="E1" s="565" t="s">
        <v>18</v>
      </c>
      <c r="F1" s="566"/>
      <c r="G1" s="566"/>
      <c r="H1" s="566"/>
      <c r="I1" s="567"/>
      <c r="J1" s="145"/>
      <c r="K1" s="144">
        <f>+COUNTA(C2:C40)</f>
        <v>39</v>
      </c>
      <c r="O1" t="s">
        <v>96</v>
      </c>
    </row>
    <row r="2" spans="1:15" ht="15.75" x14ac:dyDescent="0.2">
      <c r="A2" s="146">
        <v>1</v>
      </c>
      <c r="B2" s="147" t="str">
        <f>IFERROR(VLOOKUP(Equipes!$A2,'Detail Equipes'!$A:$V,21,FALSE),"X")</f>
        <v>M</v>
      </c>
      <c r="C2" s="147" t="str">
        <f>IFERROR(VLOOKUP(Equipes!$A2,'Detail Equipes'!$A:$V,3,FALSE),"XX")</f>
        <v>ANDRESY CA CONFLUENT 1</v>
      </c>
      <c r="D2" s="147" t="str">
        <f>IFERROR(VLOOKUP(Equipes!$A2,'Detail Equipes'!$A:$V,4,FALSE),"XX")</f>
        <v>Cac1</v>
      </c>
      <c r="E2" s="147" t="str">
        <f>IFERROR(VLOOKUP(Equipes!$A2,'Detail Equipes'!$A:$V,6,FALSE),"XX")</f>
        <v>Stephanie LAPORTE</v>
      </c>
      <c r="F2" s="147" t="str">
        <f>IFERROR(VLOOKUP(Equipes!$A2,'Detail Equipes'!$A:$V,9,FALSE),"XX")</f>
        <v>Marine NACERI</v>
      </c>
      <c r="G2" s="147" t="str">
        <f>IFERROR(VLOOKUP(Equipes!$A2,'Detail Equipes'!$A:$V,12,FALSE),"XX")</f>
        <v>Marc LACCASSAGNE</v>
      </c>
      <c r="H2" s="147" t="str">
        <f>IFERROR(VLOOKUP(Equipes!$A2,'Detail Equipes'!$A:$V,15,FALSE),"XX")</f>
        <v>Stephane ZETTWOOG</v>
      </c>
      <c r="I2" s="147" t="str">
        <f>IFERROR(VLOOKUP(Equipes!$A2,'Detail Equipes'!$A:$V,18,FALSE),"XX")</f>
        <v>Fouzia VOIRIN</v>
      </c>
      <c r="J2" s="147">
        <f>IFERROR(VLOOKUP(Equipes!$A2,'Detail Equipes'!$A:$V,22,FALSE),0)</f>
        <v>49.431465377029433</v>
      </c>
      <c r="L2" t="s">
        <v>80</v>
      </c>
      <c r="N2" s="148">
        <f>+COUNTIF($B$2:$B$40,O2)</f>
        <v>18</v>
      </c>
      <c r="O2" s="149" t="s">
        <v>21</v>
      </c>
    </row>
    <row r="3" spans="1:15" ht="15.75" x14ac:dyDescent="0.2">
      <c r="A3" s="146">
        <v>2</v>
      </c>
      <c r="B3" s="147" t="str">
        <f>IFERROR(VLOOKUP(Equipes!$A3,'Detail Equipes'!$A:$V,21,FALSE),"X")</f>
        <v>M</v>
      </c>
      <c r="C3" s="147" t="str">
        <f>IFERROR(VLOOKUP(Equipes!$A3,'Detail Equipes'!$A:$V,3,FALSE),"XX")</f>
        <v>CAUDEBEC EN CAUX ACVS 1</v>
      </c>
      <c r="D3" s="147" t="str">
        <f>IFERROR(VLOOKUP(Equipes!$A3,'Detail Equipes'!$A:$V,4,FALSE),"XX")</f>
        <v>Caudebec</v>
      </c>
      <c r="E3" s="147" t="str">
        <f>IFERROR(VLOOKUP(Equipes!$A3,'Detail Equipes'!$A:$V,6,FALSE),"XX")</f>
        <v>Martine NARBAIS-JAUREGUY</v>
      </c>
      <c r="F3" s="147" t="str">
        <f>IFERROR(VLOOKUP(Equipes!$A3,'Detail Equipes'!$A:$V,9,FALSE),"XX")</f>
        <v>Caroline KERVRANN</v>
      </c>
      <c r="G3" s="147" t="str">
        <f>IFERROR(VLOOKUP(Equipes!$A3,'Detail Equipes'!$A:$V,12,FALSE),"XX")</f>
        <v>Stephane DELAMARE</v>
      </c>
      <c r="H3" s="147" t="str">
        <f>IFERROR(VLOOKUP(Equipes!$A3,'Detail Equipes'!$A:$V,15,FALSE),"XX")</f>
        <v>Nicolas BARRAY</v>
      </c>
      <c r="I3" s="147" t="str">
        <f>IFERROR(VLOOKUP(Equipes!$A3,'Detail Equipes'!$A:$V,18,FALSE),"XX")</f>
        <v>Francois NARBAIS-JAUREGUY</v>
      </c>
      <c r="J3" s="147">
        <f>IFERROR(VLOOKUP(Equipes!$A3,'Detail Equipes'!$A:$V,22,FALSE),0)</f>
        <v>55.146533870180107</v>
      </c>
      <c r="L3" s="61" t="s">
        <v>81</v>
      </c>
      <c r="N3" s="148">
        <f>+COUNTIF($B$2:$B$40,O3)</f>
        <v>2</v>
      </c>
      <c r="O3" s="149" t="s">
        <v>20</v>
      </c>
    </row>
    <row r="4" spans="1:15" ht="15.75" x14ac:dyDescent="0.2">
      <c r="A4" s="146">
        <v>3</v>
      </c>
      <c r="B4" s="147" t="str">
        <f>IFERROR(VLOOKUP(Equipes!$A4,'Detail Equipes'!$A:$V,21,FALSE),"X")</f>
        <v>M</v>
      </c>
      <c r="C4" s="147" t="str">
        <f>IFERROR(VLOOKUP(Equipes!$A4,'Detail Equipes'!$A:$V,3,FALSE),"XX")</f>
        <v>ANDRESY CA CONFLUENT 2</v>
      </c>
      <c r="D4" s="147" t="str">
        <f>IFERROR(VLOOKUP(Equipes!$A4,'Detail Equipes'!$A:$V,4,FALSE),"XX")</f>
        <v>CAC 2</v>
      </c>
      <c r="E4" s="147" t="str">
        <f>IFERROR(VLOOKUP(Equipes!$A4,'Detail Equipes'!$A:$V,6,FALSE),"XX")</f>
        <v>Anna ALCALOIDEPOIXBLANC</v>
      </c>
      <c r="F4" s="147" t="str">
        <f>IFERROR(VLOOKUP(Equipes!$A4,'Detail Equipes'!$A:$V,9,FALSE),"XX")</f>
        <v>Geoffrey GHIZZONI</v>
      </c>
      <c r="G4" s="147" t="str">
        <f>IFERROR(VLOOKUP(Equipes!$A4,'Detail Equipes'!$A:$V,12,FALSE),"XX")</f>
        <v>Nathalie BOURGEOIS</v>
      </c>
      <c r="H4" s="147" t="str">
        <f>IFERROR(VLOOKUP(Equipes!$A4,'Detail Equipes'!$A:$V,15,FALSE),"XX")</f>
        <v>Franck CHRISTIANNOT</v>
      </c>
      <c r="I4" s="147" t="str">
        <f>IFERROR(VLOOKUP(Equipes!$A4,'Detail Equipes'!$A:$V,18,FALSE),"XX")</f>
        <v>NicOLAS delaunoy</v>
      </c>
      <c r="J4" s="147">
        <f>IFERROR(VLOOKUP(Equipes!$A4,'Detail Equipes'!$A:$V,22,FALSE),0)</f>
        <v>55.448451678399294</v>
      </c>
      <c r="N4" s="150">
        <f>+COUNTIF($B$2:$B$40,O4)</f>
        <v>12</v>
      </c>
      <c r="O4" s="149" t="s">
        <v>19</v>
      </c>
    </row>
    <row r="5" spans="1:15" ht="15.75" x14ac:dyDescent="0.2">
      <c r="A5" s="470">
        <v>4</v>
      </c>
      <c r="B5" s="147" t="str">
        <f>IFERROR(VLOOKUP(Equipes!$A5,'Detail Equipes'!$A:$V,21,FALSE),"X")</f>
        <v>H</v>
      </c>
      <c r="C5" s="147" t="str">
        <f>IFERROR(VLOOKUP(Equipes!$A5,'Detail Equipes'!$A:$V,3,FALSE),"XX")</f>
        <v>ANDRESY CA CONFLUENT 1</v>
      </c>
      <c r="D5" s="147" t="str">
        <f>IFERROR(VLOOKUP(Equipes!$A5,'Detail Equipes'!$A:$V,4,FALSE),"XX")</f>
        <v>CAC3</v>
      </c>
      <c r="E5" s="147" t="str">
        <f>IFERROR(VLOOKUP(Equipes!$A5,'Detail Equipes'!$A:$V,6,FALSE),"XX")</f>
        <v>Emmanuel SALIN</v>
      </c>
      <c r="F5" s="147" t="str">
        <f>IFERROR(VLOOKUP(Equipes!$A5,'Detail Equipes'!$A:$V,9,FALSE),"XX")</f>
        <v>Ousseni PARKOUDA</v>
      </c>
      <c r="G5" s="147" t="str">
        <f>IFERROR(VLOOKUP(Equipes!$A5,'Detail Equipes'!$A:$V,12,FALSE),"XX")</f>
        <v>Jean-Baptiste PROVENZANO</v>
      </c>
      <c r="H5" s="147" t="str">
        <f>IFERROR(VLOOKUP(Equipes!$A5,'Detail Equipes'!$A:$V,15,FALSE),"XX")</f>
        <v>Jerome CLAVE</v>
      </c>
      <c r="I5" s="147" t="str">
        <f>IFERROR(VLOOKUP(Equipes!$A5,'Detail Equipes'!$A:$V,18,FALSE),"XX")</f>
        <v>Julian GALLELA</v>
      </c>
      <c r="J5" s="147">
        <f>IFERROR(VLOOKUP(Equipes!$A5,'Detail Equipes'!$A:$V,22,FALSE),0)</f>
        <v>45.693931130454089</v>
      </c>
      <c r="M5" t="s">
        <v>71</v>
      </c>
      <c r="N5" s="150">
        <f>+SUM(N2:N4)</f>
        <v>32</v>
      </c>
      <c r="O5" s="149"/>
    </row>
    <row r="6" spans="1:15" ht="15.75" x14ac:dyDescent="0.2">
      <c r="A6" s="146">
        <v>5</v>
      </c>
      <c r="B6" s="147" t="str">
        <f>IFERROR(VLOOKUP(Equipes!$A6,'Detail Equipes'!$A:$V,21,FALSE),"X")</f>
        <v>M</v>
      </c>
      <c r="C6" s="147" t="str">
        <f>IFERROR(VLOOKUP(Equipes!$A6,'Detail Equipes'!$A:$V,3,FALSE),"XX")</f>
        <v>PORT-MARLY RC 1</v>
      </c>
      <c r="D6" s="147" t="str">
        <f>IFERROR(VLOOKUP(Equipes!$A6,'Detail Equipes'!$A:$V,4,FALSE),"XX")</f>
        <v>RCPM</v>
      </c>
      <c r="E6" s="147" t="str">
        <f>IFERROR(VLOOKUP(Equipes!$A6,'Detail Equipes'!$A:$V,6,FALSE),"XX")</f>
        <v>Claudie BODIN</v>
      </c>
      <c r="F6" s="147" t="str">
        <f>IFERROR(VLOOKUP(Equipes!$A6,'Detail Equipes'!$A:$V,9,FALSE),"XX")</f>
        <v>Fanny LAMOUR</v>
      </c>
      <c r="G6" s="147" t="str">
        <f>IFERROR(VLOOKUP(Equipes!$A6,'Detail Equipes'!$A:$V,12,FALSE),"XX")</f>
        <v>Etienne DUPUIS</v>
      </c>
      <c r="H6" s="147" t="str">
        <f>IFERROR(VLOOKUP(Equipes!$A6,'Detail Equipes'!$A:$V,15,FALSE),"XX")</f>
        <v>Jeancharles FAUCHEUX</v>
      </c>
      <c r="I6" s="147" t="str">
        <f>IFERROR(VLOOKUP(Equipes!$A6,'Detail Equipes'!$A:$V,18,FALSE),"XX")</f>
        <v>Gildas KETTANJIAN</v>
      </c>
      <c r="J6" s="147">
        <f>IFERROR(VLOOKUP(Equipes!$A6,'Detail Equipes'!$A:$V,22,FALSE),0)</f>
        <v>50.43420510305684</v>
      </c>
      <c r="N6" s="150"/>
      <c r="O6" s="149"/>
    </row>
    <row r="7" spans="1:15" ht="15.75" x14ac:dyDescent="0.2">
      <c r="A7" s="146">
        <v>6</v>
      </c>
      <c r="B7" s="147" t="str">
        <f>IFERROR(VLOOKUP(Equipes!$A7,'Detail Equipes'!$A:$V,21,FALSE),"X")</f>
        <v>M</v>
      </c>
      <c r="C7" s="147" t="str">
        <f>IFERROR(VLOOKUP(Equipes!$A7,'Detail Equipes'!$A:$V,3,FALSE),"XX")</f>
        <v>BOULOGNE 92 2</v>
      </c>
      <c r="D7" s="147" t="str">
        <f>IFERROR(VLOOKUP(Equipes!$A7,'Detail Equipes'!$A:$V,4,FALSE),"XX")</f>
        <v>ACBB</v>
      </c>
      <c r="E7" s="147" t="str">
        <f>IFERROR(VLOOKUP(Equipes!$A7,'Detail Equipes'!$A:$V,6,FALSE),"XX")</f>
        <v>CéLia ROUSSELLE</v>
      </c>
      <c r="F7" s="147" t="str">
        <f>IFERROR(VLOOKUP(Equipes!$A7,'Detail Equipes'!$A:$V,9,FALSE),"XX")</f>
        <v>Marie Pierre MARSALLON GAMBY</v>
      </c>
      <c r="G7" s="147" t="str">
        <f>IFERROR(VLOOKUP(Equipes!$A7,'Detail Equipes'!$A:$V,12,FALSE),"XX")</f>
        <v>Françis ROBIN</v>
      </c>
      <c r="H7" s="147" t="str">
        <f>IFERROR(VLOOKUP(Equipes!$A7,'Detail Equipes'!$A:$V,15,FALSE),"XX")</f>
        <v>Nicolas LECOEUR</v>
      </c>
      <c r="I7" s="147" t="str">
        <f>IFERROR(VLOOKUP(Equipes!$A7,'Detail Equipes'!$A:$V,18,FALSE),"XX")</f>
        <v>Theodora XENOGIANI</v>
      </c>
      <c r="J7" s="147">
        <f>IFERROR(VLOOKUP(Equipes!$A7,'Detail Equipes'!$A:$V,22,FALSE),0)</f>
        <v>45.90927359620752</v>
      </c>
      <c r="N7" s="150"/>
      <c r="O7" s="149"/>
    </row>
    <row r="8" spans="1:15" ht="15.75" x14ac:dyDescent="0.2">
      <c r="A8" s="146">
        <v>7</v>
      </c>
      <c r="B8" s="147" t="str">
        <f>IFERROR(VLOOKUP(Equipes!$A8,'Detail Equipes'!$A:$V,21,FALSE),"X")</f>
        <v>M</v>
      </c>
      <c r="C8" s="147" t="str">
        <f>IFERROR(VLOOKUP(Equipes!$A8,'Detail Equipes'!$A:$V,3,FALSE),"XX")</f>
        <v>VILLENNES - POISSY AC 3</v>
      </c>
      <c r="D8" s="147" t="str">
        <f>IFERROR(VLOOKUP(Equipes!$A8,'Detail Equipes'!$A:$V,4,FALSE),"XX")</f>
        <v>ACVP</v>
      </c>
      <c r="E8" s="147" t="str">
        <f>IFERROR(VLOOKUP(Equipes!$A8,'Detail Equipes'!$A:$V,6,FALSE),"XX")</f>
        <v>Virginie ALEXANDRE</v>
      </c>
      <c r="F8" s="147" t="str">
        <f>IFERROR(VLOOKUP(Equipes!$A8,'Detail Equipes'!$A:$V,9,FALSE),"XX")</f>
        <v>Jihad LEMARQRI</v>
      </c>
      <c r="G8" s="147" t="str">
        <f>IFERROR(VLOOKUP(Equipes!$A8,'Detail Equipes'!$A:$V,12,FALSE),"XX")</f>
        <v>Cyrille BRUZON-BASCOU</v>
      </c>
      <c r="H8" s="147" t="str">
        <f>IFERROR(VLOOKUP(Equipes!$A8,'Detail Equipes'!$A:$V,15,FALSE),"XX")</f>
        <v>Sebastien CARPENTIER</v>
      </c>
      <c r="I8" s="147" t="str">
        <f>IFERROR(VLOOKUP(Equipes!$A8,'Detail Equipes'!$A:$V,18,FALSE),"XX")</f>
        <v>Marie Estelle D'ARBAUMONT</v>
      </c>
      <c r="J8" s="147">
        <f>IFERROR(VLOOKUP(Equipes!$A8,'Detail Equipes'!$A:$V,22,FALSE),0)</f>
        <v>48.766807842782853</v>
      </c>
      <c r="N8" s="150"/>
      <c r="O8" s="149"/>
    </row>
    <row r="9" spans="1:15" ht="15.75" x14ac:dyDescent="0.2">
      <c r="A9" s="146">
        <v>8</v>
      </c>
      <c r="B9" s="147" t="str">
        <f>IFERROR(VLOOKUP(Equipes!$A9,'Detail Equipes'!$A:$V,21,FALSE),"X")</f>
        <v>M</v>
      </c>
      <c r="C9" s="147" t="str">
        <f>IFERROR(VLOOKUP(Equipes!$A9,'Detail Equipes'!$A:$V,3,FALSE),"XX")</f>
        <v>JOINVILLE AMJ 1</v>
      </c>
      <c r="D9" s="147" t="str">
        <f>IFERROR(VLOOKUP(Equipes!$A9,'Detail Equipes'!$A:$V,4,FALSE),"XX")</f>
        <v>Joinville</v>
      </c>
      <c r="E9" s="147" t="str">
        <f>IFERROR(VLOOKUP(Equipes!$A9,'Detail Equipes'!$A:$V,6,FALSE),"XX")</f>
        <v>Laurent BAUDOIN</v>
      </c>
      <c r="F9" s="147" t="str">
        <f>IFERROR(VLOOKUP(Equipes!$A9,'Detail Equipes'!$A:$V,9,FALSE),"XX")</f>
        <v>Raphaelle BOUVIER FLORY</v>
      </c>
      <c r="G9" s="147" t="str">
        <f>IFERROR(VLOOKUP(Equipes!$A9,'Detail Equipes'!$A:$V,12,FALSE),"XX")</f>
        <v>Sophie BUSTOS</v>
      </c>
      <c r="H9" s="147" t="str">
        <f>IFERROR(VLOOKUP(Equipes!$A9,'Detail Equipes'!$A:$V,15,FALSE),"XX")</f>
        <v>Kastriot JAKA</v>
      </c>
      <c r="I9" s="147" t="str">
        <f>IFERROR(VLOOKUP(Equipes!$A9,'Detail Equipes'!$A:$V,18,FALSE),"XX")</f>
        <v>Thomas AUGER</v>
      </c>
      <c r="J9" s="147">
        <f>IFERROR(VLOOKUP(Equipes!$A9,'Detail Equipes'!$A:$V,22,FALSE),0)</f>
        <v>46.081328390728068</v>
      </c>
      <c r="N9" s="150"/>
      <c r="O9" s="149"/>
    </row>
    <row r="10" spans="1:15" ht="15.75" x14ac:dyDescent="0.2">
      <c r="A10" s="146">
        <v>9</v>
      </c>
      <c r="B10" s="147" t="str">
        <f>IFERROR(VLOOKUP(Equipes!$A10,'Detail Equipes'!$A:$V,21,FALSE),"X")</f>
        <v>M</v>
      </c>
      <c r="C10" s="147" t="str">
        <f>IFERROR(VLOOKUP(Equipes!$A10,'Detail Equipes'!$A:$V,3,FALSE),"XX")</f>
        <v>NOGENT SUR MARNE CN 1</v>
      </c>
      <c r="D10" s="147" t="str">
        <f>IFERROR(VLOOKUP(Equipes!$A10,'Detail Equipes'!$A:$V,4,FALSE),"XX")</f>
        <v>CN 1</v>
      </c>
      <c r="E10" s="147" t="str">
        <f>IFERROR(VLOOKUP(Equipes!$A10,'Detail Equipes'!$A:$V,6,FALSE),"XX")</f>
        <v>Chrystelle SUPIOT</v>
      </c>
      <c r="F10" s="147" t="str">
        <f>IFERROR(VLOOKUP(Equipes!$A10,'Detail Equipes'!$A:$V,9,FALSE),"XX")</f>
        <v>Caroline PIEDNOIRE</v>
      </c>
      <c r="G10" s="147" t="str">
        <f>IFERROR(VLOOKUP(Equipes!$A10,'Detail Equipes'!$A:$V,12,FALSE),"XX")</f>
        <v>Olivier MUCIGNAT</v>
      </c>
      <c r="H10" s="147" t="str">
        <f>IFERROR(VLOOKUP(Equipes!$A10,'Detail Equipes'!$A:$V,15,FALSE),"XX")</f>
        <v>Andre SIMONNET</v>
      </c>
      <c r="I10" s="147" t="str">
        <f>IFERROR(VLOOKUP(Equipes!$A10,'Detail Equipes'!$A:$V,18,FALSE),"XX")</f>
        <v>Fabienne LORTIE</v>
      </c>
      <c r="J10" s="147">
        <f>IFERROR(VLOOKUP(Equipes!$A10,'Detail Equipes'!$A:$V,22,FALSE),0)</f>
        <v>53.262150308536278</v>
      </c>
      <c r="N10" s="150"/>
      <c r="O10" s="149"/>
    </row>
    <row r="11" spans="1:15" ht="15.75" x14ac:dyDescent="0.2">
      <c r="A11" s="146">
        <v>10</v>
      </c>
      <c r="B11" s="147" t="str">
        <f>IFERROR(VLOOKUP(Equipes!$A11,'Detail Equipes'!$A:$V,21,FALSE),"X")</f>
        <v>M</v>
      </c>
      <c r="C11" s="147" t="str">
        <f>IFERROR(VLOOKUP(Equipes!$A11,'Detail Equipes'!$A:$V,3,FALSE),"XX")</f>
        <v>NOGENT SUR MARNE CN 2</v>
      </c>
      <c r="D11" s="147" t="str">
        <f>IFERROR(VLOOKUP(Equipes!$A11,'Detail Equipes'!$A:$V,4,FALSE),"XX")</f>
        <v>CN2</v>
      </c>
      <c r="E11" s="147" t="str">
        <f>IFERROR(VLOOKUP(Equipes!$A11,'Detail Equipes'!$A:$V,6,FALSE),"XX")</f>
        <v>Christophe RUCKEBUSCH</v>
      </c>
      <c r="F11" s="147" t="str">
        <f>IFERROR(VLOOKUP(Equipes!$A11,'Detail Equipes'!$A:$V,9,FALSE),"XX")</f>
        <v>Nicolas BURCKHART</v>
      </c>
      <c r="G11" s="147" t="str">
        <f>IFERROR(VLOOKUP(Equipes!$A11,'Detail Equipes'!$A:$V,12,FALSE),"XX")</f>
        <v>Alice GHEERBRANT</v>
      </c>
      <c r="H11" s="147" t="str">
        <f>IFERROR(VLOOKUP(Equipes!$A11,'Detail Equipes'!$A:$V,15,FALSE),"XX")</f>
        <v>Aurelie DONVAL</v>
      </c>
      <c r="I11" s="147" t="str">
        <f>IFERROR(VLOOKUP(Equipes!$A11,'Detail Equipes'!$A:$V,18,FALSE),"XX")</f>
        <v>Gerard LECA</v>
      </c>
      <c r="J11" s="147">
        <f>IFERROR(VLOOKUP(Equipes!$A11,'Detail Equipes'!$A:$V,22,FALSE),0)</f>
        <v>52.515848938673265</v>
      </c>
      <c r="N11" s="150"/>
      <c r="O11" s="149"/>
    </row>
    <row r="12" spans="1:15" ht="15.75" x14ac:dyDescent="0.2">
      <c r="A12" s="146">
        <v>11</v>
      </c>
      <c r="B12" s="147" t="str">
        <f>IFERROR(VLOOKUP(Equipes!$A12,'Detail Equipes'!$A:$V,21,FALSE),"X")</f>
        <v>H</v>
      </c>
      <c r="C12" s="147" t="str">
        <f>IFERROR(VLOOKUP(Equipes!$A12,'Detail Equipes'!$A:$V,3,FALSE),"XX")</f>
        <v>BOULOGNE 92 1</v>
      </c>
      <c r="D12" s="147" t="str">
        <f>IFERROR(VLOOKUP(Equipes!$A12,'Detail Equipes'!$A:$V,4,FALSE),"XX")</f>
        <v>ACBB</v>
      </c>
      <c r="E12" s="147" t="str">
        <f>IFERROR(VLOOKUP(Equipes!$A12,'Detail Equipes'!$A:$V,6,FALSE),"XX")</f>
        <v>Viviane BALLOY</v>
      </c>
      <c r="F12" s="147" t="str">
        <f>IFERROR(VLOOKUP(Equipes!$A12,'Detail Equipes'!$A:$V,9,FALSE),"XX")</f>
        <v>Timothé BAZIRIES</v>
      </c>
      <c r="G12" s="147" t="str">
        <f>IFERROR(VLOOKUP(Equipes!$A12,'Detail Equipes'!$A:$V,12,FALSE),"XX")</f>
        <v>Alexandre LE FUR</v>
      </c>
      <c r="H12" s="147" t="str">
        <f>IFERROR(VLOOKUP(Equipes!$A12,'Detail Equipes'!$A:$V,15,FALSE),"XX")</f>
        <v>Sigrid PABST</v>
      </c>
      <c r="I12" s="147" t="str">
        <f>IFERROR(VLOOKUP(Equipes!$A12,'Detail Equipes'!$A:$V,18,FALSE),"XX")</f>
        <v>Michel VEDRINE</v>
      </c>
      <c r="J12" s="147">
        <f>IFERROR(VLOOKUP(Equipes!$A12,'Detail Equipes'!$A:$V,22,FALSE),0)</f>
        <v>50.552013322234913</v>
      </c>
      <c r="N12" s="150"/>
      <c r="O12" s="149"/>
    </row>
    <row r="13" spans="1:15" ht="15.75" x14ac:dyDescent="0.2">
      <c r="A13" s="146">
        <v>12</v>
      </c>
      <c r="B13" s="147" t="str">
        <f>IFERROR(VLOOKUP(Equipes!$A13,'Detail Equipes'!$A:$V,21,FALSE),"X")</f>
        <v>M</v>
      </c>
      <c r="C13" s="147" t="str">
        <f>IFERROR(VLOOKUP(Equipes!$A13,'Detail Equipes'!$A:$V,3,FALSE),"XX")</f>
        <v>EVRY SCA 2</v>
      </c>
      <c r="D13" s="147" t="str">
        <f>IFERROR(VLOOKUP(Equipes!$A13,'Detail Equipes'!$A:$V,4,FALSE),"XX")</f>
        <v>SCA2</v>
      </c>
      <c r="E13" s="147" t="str">
        <f>IFERROR(VLOOKUP(Equipes!$A13,'Detail Equipes'!$A:$V,6,FALSE),"XX")</f>
        <v>Laurent YEBOAH</v>
      </c>
      <c r="F13" s="147" t="str">
        <f>IFERROR(VLOOKUP(Equipes!$A13,'Detail Equipes'!$A:$V,9,FALSE),"XX")</f>
        <v>Isabelle MOISSET FLEURISSON</v>
      </c>
      <c r="G13" s="147" t="str">
        <f>IFERROR(VLOOKUP(Equipes!$A13,'Detail Equipes'!$A:$V,12,FALSE),"XX")</f>
        <v>Frederic DUCAUQUY</v>
      </c>
      <c r="H13" s="147" t="str">
        <f>IFERROR(VLOOKUP(Equipes!$A13,'Detail Equipes'!$A:$V,15,FALSE),"XX")</f>
        <v>Sandrine GARCIA</v>
      </c>
      <c r="I13" s="147" t="str">
        <f>IFERROR(VLOOKUP(Equipes!$A13,'Detail Equipes'!$A:$V,18,FALSE),"XX")</f>
        <v>Christelle MARTIN</v>
      </c>
      <c r="J13" s="147">
        <f>IFERROR(VLOOKUP(Equipes!$A13,'Detail Equipes'!$A:$V,22,FALSE),0)</f>
        <v>47.962972226344498</v>
      </c>
      <c r="N13" s="150"/>
      <c r="O13" s="149"/>
    </row>
    <row r="14" spans="1:15" ht="15.75" x14ac:dyDescent="0.2">
      <c r="A14" s="146">
        <v>13</v>
      </c>
      <c r="B14" s="147" t="str">
        <f>IFERROR(VLOOKUP(Equipes!$A14,'Detail Equipes'!$A:$V,21,FALSE),"X")</f>
        <v>M</v>
      </c>
      <c r="C14" s="147" t="str">
        <f>IFERROR(VLOOKUP(Equipes!$A14,'Detail Equipes'!$A:$V,3,FALSE),"XX")</f>
        <v>PORT-MARLY RC 2</v>
      </c>
      <c r="D14" s="147" t="str">
        <f>IFERROR(VLOOKUP(Equipes!$A14,'Detail Equipes'!$A:$V,4,FALSE),"XX")</f>
        <v>RCPM2</v>
      </c>
      <c r="E14" s="147" t="str">
        <f>IFERROR(VLOOKUP(Equipes!$A14,'Detail Equipes'!$A:$V,6,FALSE),"XX")</f>
        <v>Elsa CROZATIER</v>
      </c>
      <c r="F14" s="147" t="str">
        <f>IFERROR(VLOOKUP(Equipes!$A14,'Detail Equipes'!$A:$V,9,FALSE),"XX")</f>
        <v>Cyrielle BERTHIER</v>
      </c>
      <c r="G14" s="147" t="str">
        <f>IFERROR(VLOOKUP(Equipes!$A14,'Detail Equipes'!$A:$V,12,FALSE),"XX")</f>
        <v>Hervé Valette</v>
      </c>
      <c r="H14" s="147" t="str">
        <f>IFERROR(VLOOKUP(Equipes!$A14,'Detail Equipes'!$A:$V,15,FALSE),"XX")</f>
        <v>Eric MOINARD</v>
      </c>
      <c r="I14" s="147" t="str">
        <f>IFERROR(VLOOKUP(Equipes!$A14,'Detail Equipes'!$A:$V,18,FALSE),"XX")</f>
        <v>Anais FEUGA</v>
      </c>
      <c r="J14" s="147">
        <f>IFERROR(VLOOKUP(Equipes!$A14,'Detail Equipes'!$A:$V,22,FALSE),0)</f>
        <v>46.709821541413007</v>
      </c>
      <c r="N14" s="150"/>
      <c r="O14" s="149"/>
    </row>
    <row r="15" spans="1:15" ht="15.75" x14ac:dyDescent="0.2">
      <c r="A15" s="146">
        <v>14</v>
      </c>
      <c r="B15" s="147" t="str">
        <f>IFERROR(VLOOKUP(Equipes!$A15,'Detail Equipes'!$A:$V,21,FALSE),"X")</f>
        <v>M</v>
      </c>
      <c r="C15" s="147" t="str">
        <f>IFERROR(VLOOKUP(Equipes!$A15,'Detail Equipes'!$A:$V,3,FALSE),"XX")</f>
        <v>MAISONS MESNIL CERAMM 1</v>
      </c>
      <c r="D15" s="147" t="str">
        <f>IFERROR(VLOOKUP(Equipes!$A15,'Detail Equipes'!$A:$V,4,FALSE),"XX")</f>
        <v>CERAMM1</v>
      </c>
      <c r="E15" s="147" t="str">
        <f>IFERROR(VLOOKUP(Equipes!$A15,'Detail Equipes'!$A:$V,6,FALSE),"XX")</f>
        <v>Nicolas SCHMITT</v>
      </c>
      <c r="F15" s="147" t="str">
        <f>IFERROR(VLOOKUP(Equipes!$A15,'Detail Equipes'!$A:$V,9,FALSE),"XX")</f>
        <v>Gloria VENDRELL</v>
      </c>
      <c r="G15" s="147" t="str">
        <f>IFERROR(VLOOKUP(Equipes!$A15,'Detail Equipes'!$A:$V,12,FALSE),"XX")</f>
        <v>Christine MARIE LAVAUD</v>
      </c>
      <c r="H15" s="147" t="str">
        <f>IFERROR(VLOOKUP(Equipes!$A15,'Detail Equipes'!$A:$V,15,FALSE),"XX")</f>
        <v>Amaury DE LA LAURENCIE</v>
      </c>
      <c r="I15" s="147" t="str">
        <f>IFERROR(VLOOKUP(Equipes!$A15,'Detail Equipes'!$A:$V,18,FALSE),"XX")</f>
        <v>Amina ELABBADI</v>
      </c>
      <c r="J15" s="147">
        <f>IFERROR(VLOOKUP(Equipes!$A15,'Detail Equipes'!$A:$V,22,FALSE),0)</f>
        <v>50.254479075659567</v>
      </c>
      <c r="N15" s="150"/>
      <c r="O15" s="149"/>
    </row>
    <row r="16" spans="1:15" ht="15.75" x14ac:dyDescent="0.2">
      <c r="A16" s="470">
        <v>15</v>
      </c>
      <c r="B16" s="147" t="str">
        <f>IFERROR(VLOOKUP(Equipes!$A16,'Detail Equipes'!$A:$V,21,FALSE),"X")</f>
        <v>H</v>
      </c>
      <c r="C16" s="147" t="str">
        <f>IFERROR(VLOOKUP(Equipes!$A16,'Detail Equipes'!$A:$V,3,FALSE),"XX")</f>
        <v>SOISY SUR SEINE CN 1</v>
      </c>
      <c r="D16" s="147" t="str">
        <f>IFERROR(VLOOKUP(Equipes!$A16,'Detail Equipes'!$A:$V,4,FALSE),"XX")</f>
        <v>CN1</v>
      </c>
      <c r="E16" s="147" t="str">
        <f>IFERROR(VLOOKUP(Equipes!$A16,'Detail Equipes'!$A:$V,6,FALSE),"XX")</f>
        <v>Bertrand PIOGER</v>
      </c>
      <c r="F16" s="147" t="str">
        <f>IFERROR(VLOOKUP(Equipes!$A16,'Detail Equipes'!$A:$V,9,FALSE),"XX")</f>
        <v>Bruno PERIQUOI</v>
      </c>
      <c r="G16" s="147" t="str">
        <f>IFERROR(VLOOKUP(Equipes!$A16,'Detail Equipes'!$A:$V,12,FALSE),"XX")</f>
        <v>Servane BERTRAND</v>
      </c>
      <c r="H16" s="147" t="str">
        <f>IFERROR(VLOOKUP(Equipes!$A16,'Detail Equipes'!$A:$V,15,FALSE),"XX")</f>
        <v>Alain BERNARD</v>
      </c>
      <c r="I16" s="147" t="str">
        <f>IFERROR(VLOOKUP(Equipes!$A16,'Detail Equipes'!$A:$V,18,FALSE),"XX")</f>
        <v>Robert TRAUET</v>
      </c>
      <c r="J16" s="147">
        <f>IFERROR(VLOOKUP(Equipes!$A16,'Detail Equipes'!$A:$V,22,FALSE),0)</f>
        <v>54.245164007166423</v>
      </c>
      <c r="N16" s="150"/>
      <c r="O16" s="149"/>
    </row>
    <row r="17" spans="1:15" ht="15.75" x14ac:dyDescent="0.2">
      <c r="A17" s="146">
        <v>16</v>
      </c>
      <c r="B17" s="147" t="str">
        <f>IFERROR(VLOOKUP(Equipes!$A17,'Detail Equipes'!$A:$V,21,FALSE),"X")</f>
        <v>H</v>
      </c>
      <c r="C17" s="147" t="str">
        <f>IFERROR(VLOOKUP(Equipes!$A17,'Detail Equipes'!$A:$V,3,FALSE),"XX")</f>
        <v>PORT-MARLY RC 1</v>
      </c>
      <c r="D17" s="147" t="str">
        <f>IFERROR(VLOOKUP(Equipes!$A17,'Detail Equipes'!$A:$V,4,FALSE),"XX")</f>
        <v>RCPM1</v>
      </c>
      <c r="E17" s="147" t="str">
        <f>IFERROR(VLOOKUP(Equipes!$A17,'Detail Equipes'!$A:$V,6,FALSE),"XX")</f>
        <v>Jean-Claude LAFOREST</v>
      </c>
      <c r="F17" s="147" t="str">
        <f>IFERROR(VLOOKUP(Equipes!$A17,'Detail Equipes'!$A:$V,9,FALSE),"XX")</f>
        <v>David CHARTIER</v>
      </c>
      <c r="G17" s="147" t="str">
        <f>IFERROR(VLOOKUP(Equipes!$A17,'Detail Equipes'!$A:$V,12,FALSE),"XX")</f>
        <v>Christophe MARCAIS</v>
      </c>
      <c r="H17" s="147" t="str">
        <f>IFERROR(VLOOKUP(Equipes!$A17,'Detail Equipes'!$A:$V,15,FALSE),"XX")</f>
        <v>Vincent BONTOUX</v>
      </c>
      <c r="I17" s="147" t="str">
        <f>IFERROR(VLOOKUP(Equipes!$A17,'Detail Equipes'!$A:$V,18,FALSE),"XX")</f>
        <v>Alain ROUSSEAU</v>
      </c>
      <c r="J17" s="147">
        <f>IFERROR(VLOOKUP(Equipes!$A17,'Detail Equipes'!$A:$V,22,FALSE),0)</f>
        <v>54.613931130454091</v>
      </c>
      <c r="N17" s="150"/>
      <c r="O17" s="149"/>
    </row>
    <row r="18" spans="1:15" ht="15.75" x14ac:dyDescent="0.2">
      <c r="A18" s="146">
        <v>17</v>
      </c>
      <c r="B18" s="147" t="str">
        <f>IFERROR(VLOOKUP(Equipes!$A18,'Detail Equipes'!$A:$V,21,FALSE),"X")</f>
        <v>F</v>
      </c>
      <c r="C18" s="147" t="str">
        <f>IFERROR(VLOOKUP(Equipes!$A18,'Detail Equipes'!$A:$V,3,FALSE),"XX")</f>
        <v>ANDRESY CA CONFLUENT 1</v>
      </c>
      <c r="D18" s="147" t="str">
        <f>IFERROR(VLOOKUP(Equipes!$A18,'Detail Equipes'!$A:$V,4,FALSE),"XX")</f>
        <v>CAC1</v>
      </c>
      <c r="E18" s="147" t="str">
        <f>IFERROR(VLOOKUP(Equipes!$A18,'Detail Equipes'!$A:$V,6,FALSE),"XX")</f>
        <v>Daphne PARIZOT</v>
      </c>
      <c r="F18" s="147" t="str">
        <f>IFERROR(VLOOKUP(Equipes!$A18,'Detail Equipes'!$A:$V,9,FALSE),"XX")</f>
        <v>Agnes BURGHGRAEVE SELLEN</v>
      </c>
      <c r="G18" s="147" t="str">
        <f>IFERROR(VLOOKUP(Equipes!$A18,'Detail Equipes'!$A:$V,12,FALSE),"XX")</f>
        <v>Sylvie FRANSSEN</v>
      </c>
      <c r="H18" s="147" t="str">
        <f>IFERROR(VLOOKUP(Equipes!$A18,'Detail Equipes'!$A:$V,15,FALSE),"XX")</f>
        <v>Severine LEGAILLARD</v>
      </c>
      <c r="I18" s="147" t="str">
        <f>IFERROR(VLOOKUP(Equipes!$A18,'Detail Equipes'!$A:$V,18,FALSE),"XX")</f>
        <v>Martine LE ROUX</v>
      </c>
      <c r="J18" s="147">
        <f>IFERROR(VLOOKUP(Equipes!$A18,'Detail Equipes'!$A:$V,22,FALSE),0)</f>
        <v>55.086259897577371</v>
      </c>
      <c r="N18" s="150"/>
      <c r="O18" s="149"/>
    </row>
    <row r="19" spans="1:15" ht="15.75" x14ac:dyDescent="0.2">
      <c r="A19" s="146">
        <v>18</v>
      </c>
      <c r="B19" s="147" t="str">
        <f>IFERROR(VLOOKUP(Equipes!$A19,'Detail Equipes'!$A:$V,21,FALSE),"X")</f>
        <v>H</v>
      </c>
      <c r="C19" s="147" t="str">
        <f>IFERROR(VLOOKUP(Equipes!$A19,'Detail Equipes'!$A:$V,3,FALSE),"XX")</f>
        <v>MAISONS MESNIL CERAMM 2</v>
      </c>
      <c r="D19" s="147" t="str">
        <f>IFERROR(VLOOKUP(Equipes!$A19,'Detail Equipes'!$A:$V,4,FALSE),"XX")</f>
        <v>CERAMM2</v>
      </c>
      <c r="E19" s="147" t="str">
        <f>IFERROR(VLOOKUP(Equipes!$A19,'Detail Equipes'!$A:$V,6,FALSE),"XX")</f>
        <v>Claude LEMENAGER</v>
      </c>
      <c r="F19" s="147" t="str">
        <f>IFERROR(VLOOKUP(Equipes!$A19,'Detail Equipes'!$A:$V,9,FALSE),"XX")</f>
        <v>Didier GIRARDEAU</v>
      </c>
      <c r="G19" s="147" t="str">
        <f>IFERROR(VLOOKUP(Equipes!$A19,'Detail Equipes'!$A:$V,12,FALSE),"XX")</f>
        <v>Laurent LIBOTTE</v>
      </c>
      <c r="H19" s="147" t="str">
        <f>IFERROR(VLOOKUP(Equipes!$A19,'Detail Equipes'!$A:$V,15,FALSE),"XX")</f>
        <v>Alain GIRARD</v>
      </c>
      <c r="I19" s="147" t="str">
        <f>IFERROR(VLOOKUP(Equipes!$A19,'Detail Equipes'!$A:$V,18,FALSE),"XX")</f>
        <v>Cecile JEAMMES</v>
      </c>
      <c r="J19" s="147">
        <f>IFERROR(VLOOKUP(Equipes!$A19,'Detail Equipes'!$A:$V,22,FALSE),0)</f>
        <v>58.073109212645861</v>
      </c>
      <c r="N19" s="150"/>
      <c r="O19" s="149"/>
    </row>
    <row r="20" spans="1:15" ht="15.75" x14ac:dyDescent="0.2">
      <c r="A20" s="146">
        <v>19</v>
      </c>
      <c r="B20" s="147" t="str">
        <f>IFERROR(VLOOKUP(Equipes!$A20,'Detail Equipes'!$A:$V,21,FALSE),"X")</f>
        <v>H</v>
      </c>
      <c r="C20" s="147" t="str">
        <f>IFERROR(VLOOKUP(Equipes!$A20,'Detail Equipes'!$A:$V,3,FALSE),"XX")</f>
        <v>VILLENNES - POISSY AC 1</v>
      </c>
      <c r="D20" s="147" t="str">
        <f>IFERROR(VLOOKUP(Equipes!$A20,'Detail Equipes'!$A:$V,4,FALSE),"XX")</f>
        <v>ACVP1</v>
      </c>
      <c r="E20" s="147" t="str">
        <f>IFERROR(VLOOKUP(Equipes!$A20,'Detail Equipes'!$A:$V,6,FALSE),"XX")</f>
        <v>Olivier POLGE</v>
      </c>
      <c r="F20" s="147" t="str">
        <f>IFERROR(VLOOKUP(Equipes!$A20,'Detail Equipes'!$A:$V,9,FALSE),"XX")</f>
        <v>Odile POLGE</v>
      </c>
      <c r="G20" s="147" t="str">
        <f>IFERROR(VLOOKUP(Equipes!$A20,'Detail Equipes'!$A:$V,12,FALSE),"XX")</f>
        <v>Laurent BONHOMMET</v>
      </c>
      <c r="H20" s="147" t="str">
        <f>IFERROR(VLOOKUP(Equipes!$A20,'Detail Equipes'!$A:$V,15,FALSE),"XX")</f>
        <v>Antoine VOLPI</v>
      </c>
      <c r="I20" s="147" t="str">
        <f>IFERROR(VLOOKUP(Equipes!$A20,'Detail Equipes'!$A:$V,18,FALSE),"XX")</f>
        <v>Philippe STROHM</v>
      </c>
      <c r="J20" s="147">
        <f>IFERROR(VLOOKUP(Equipes!$A20,'Detail Equipes'!$A:$V,22,FALSE),0)</f>
        <v>55.204068116755458</v>
      </c>
      <c r="N20" s="150"/>
      <c r="O20" s="149"/>
    </row>
    <row r="21" spans="1:15" ht="15.75" x14ac:dyDescent="0.2">
      <c r="A21" s="146">
        <v>20</v>
      </c>
      <c r="B21" s="147" t="str">
        <f>IFERROR(VLOOKUP(Equipes!$A21,'Detail Equipes'!$A:$V,21,FALSE),"X")</f>
        <v>M</v>
      </c>
      <c r="C21" s="147" t="str">
        <f>IFERROR(VLOOKUP(Equipes!$A21,'Detail Equipes'!$A:$V,3,FALSE),"XX")</f>
        <v>ROUEN CNAR 1</v>
      </c>
      <c r="D21" s="147" t="str">
        <f>IFERROR(VLOOKUP(Equipes!$A21,'Detail Equipes'!$A:$V,4,FALSE),"XX")</f>
        <v>CNAR1</v>
      </c>
      <c r="E21" s="147" t="str">
        <f>IFERROR(VLOOKUP(Equipes!$A21,'Detail Equipes'!$A:$V,6,FALSE),"XX")</f>
        <v>Nathalie MOUSSET</v>
      </c>
      <c r="F21" s="147" t="str">
        <f>IFERROR(VLOOKUP(Equipes!$A21,'Detail Equipes'!$A:$V,9,FALSE),"XX")</f>
        <v>Francois LAIR</v>
      </c>
      <c r="G21" s="147" t="str">
        <f>IFERROR(VLOOKUP(Equipes!$A21,'Detail Equipes'!$A:$V,12,FALSE),"XX")</f>
        <v>Betty GESLAIN</v>
      </c>
      <c r="H21" s="147" t="str">
        <f>IFERROR(VLOOKUP(Equipes!$A21,'Detail Equipes'!$A:$V,15,FALSE),"XX")</f>
        <v>Thierry DUCHESNE</v>
      </c>
      <c r="I21" s="147" t="str">
        <f>IFERROR(VLOOKUP(Equipes!$A21,'Detail Equipes'!$A:$V,18,FALSE),"XX")</f>
        <v>Stephane MOUSSET</v>
      </c>
      <c r="J21" s="147">
        <f>IFERROR(VLOOKUP(Equipes!$A21,'Detail Equipes'!$A:$V,22,FALSE),0)</f>
        <v>55.385985924974634</v>
      </c>
      <c r="N21" s="150"/>
      <c r="O21" s="149"/>
    </row>
    <row r="22" spans="1:15" ht="15.75" x14ac:dyDescent="0.2">
      <c r="A22" s="146">
        <v>21</v>
      </c>
      <c r="B22" s="147" t="str">
        <f>IFERROR(VLOOKUP(Equipes!$A22,'Detail Equipes'!$A:$V,21,FALSE),"X")</f>
        <v>H</v>
      </c>
      <c r="C22" s="147" t="str">
        <f>IFERROR(VLOOKUP(Equipes!$A22,'Detail Equipes'!$A:$V,3,FALSE),"XX")</f>
        <v>PORT-MARLY RC 2</v>
      </c>
      <c r="D22" s="147" t="str">
        <f>IFERROR(VLOOKUP(Equipes!$A22,'Detail Equipes'!$A:$V,4,FALSE),"XX")</f>
        <v>RCPM2</v>
      </c>
      <c r="E22" s="147" t="str">
        <f>IFERROR(VLOOKUP(Equipes!$A22,'Detail Equipes'!$A:$V,6,FALSE),"XX")</f>
        <v>Guillaume CHARRON</v>
      </c>
      <c r="F22" s="147" t="str">
        <f>IFERROR(VLOOKUP(Equipes!$A22,'Detail Equipes'!$A:$V,9,FALSE),"XX")</f>
        <v>Philippe VERHE</v>
      </c>
      <c r="G22" s="147" t="str">
        <f>IFERROR(VLOOKUP(Equipes!$A22,'Detail Equipes'!$A:$V,12,FALSE),"XX")</f>
        <v>Stephan REYNIER</v>
      </c>
      <c r="H22" s="147" t="str">
        <f>IFERROR(VLOOKUP(Equipes!$A22,'Detail Equipes'!$A:$V,15,FALSE),"XX")</f>
        <v>Dominique LEROUX</v>
      </c>
      <c r="I22" s="147" t="str">
        <f>IFERROR(VLOOKUP(Equipes!$A22,'Detail Equipes'!$A:$V,18,FALSE),"XX")</f>
        <v>Luciano AUTUNNALE</v>
      </c>
      <c r="J22" s="147">
        <f>IFERROR(VLOOKUP(Equipes!$A22,'Detail Equipes'!$A:$V,22,FALSE),0)</f>
        <v>50.87475304826232</v>
      </c>
      <c r="N22" s="150"/>
      <c r="O22" s="149"/>
    </row>
    <row r="23" spans="1:15" ht="15.75" x14ac:dyDescent="0.2">
      <c r="A23" s="146">
        <v>22</v>
      </c>
      <c r="B23" s="147" t="str">
        <f>IFERROR(VLOOKUP(Equipes!$A23,'Detail Equipes'!$A:$V,21,FALSE),"X")</f>
        <v>H</v>
      </c>
      <c r="C23" s="147" t="str">
        <f>IFERROR(VLOOKUP(Equipes!$A23,'Detail Equipes'!$A:$V,3,FALSE),"XX")</f>
        <v>COUDRAY MONTCEAUX A 1</v>
      </c>
      <c r="D23" s="147" t="str">
        <f>IFERROR(VLOOKUP(Equipes!$A23,'Detail Equipes'!$A:$V,4,FALSE),"XX")</f>
        <v>coudray1</v>
      </c>
      <c r="E23" s="147" t="str">
        <f>IFERROR(VLOOKUP(Equipes!$A23,'Detail Equipes'!$A:$V,6,FALSE),"XX")</f>
        <v>Joseph RAYNAUD</v>
      </c>
      <c r="F23" s="147" t="str">
        <f>IFERROR(VLOOKUP(Equipes!$A23,'Detail Equipes'!$A:$V,9,FALSE),"XX")</f>
        <v>Frederic MORAT</v>
      </c>
      <c r="G23" s="147" t="str">
        <f>IFERROR(VLOOKUP(Equipes!$A23,'Detail Equipes'!$A:$V,12,FALSE),"XX")</f>
        <v>Benjamin HOUILLON</v>
      </c>
      <c r="H23" s="147" t="str">
        <f>IFERROR(VLOOKUP(Equipes!$A23,'Detail Equipes'!$A:$V,15,FALSE),"XX")</f>
        <v>Pascal BEAUSSART</v>
      </c>
      <c r="I23" s="147" t="str">
        <f>IFERROR(VLOOKUP(Equipes!$A23,'Detail Equipes'!$A:$V,18,FALSE),"XX")</f>
        <v>Anne HOUAL</v>
      </c>
      <c r="J23" s="147">
        <f>IFERROR(VLOOKUP(Equipes!$A23,'Detail Equipes'!$A:$V,22,FALSE),0)</f>
        <v>51.871465377029423</v>
      </c>
      <c r="N23" s="150"/>
      <c r="O23" s="149"/>
    </row>
    <row r="24" spans="1:15" ht="15.75" x14ac:dyDescent="0.2">
      <c r="A24" s="146">
        <v>23</v>
      </c>
      <c r="B24" s="147" t="str">
        <f>IFERROR(VLOOKUP(Equipes!$A24,'Detail Equipes'!$A:$V,21,FALSE),"X")</f>
        <v>M</v>
      </c>
      <c r="C24" s="147" t="str">
        <f>IFERROR(VLOOKUP(Equipes!$A24,'Detail Equipes'!$A:$V,3,FALSE),"XX")</f>
        <v>SN OISE 1</v>
      </c>
      <c r="D24" s="147" t="str">
        <f>IFERROR(VLOOKUP(Equipes!$A24,'Detail Equipes'!$A:$V,4,FALSE),"XX")</f>
        <v xml:space="preserve">SN Oise 1
</v>
      </c>
      <c r="E24" s="147" t="str">
        <f>IFERROR(VLOOKUP(Equipes!$A24,'Detail Equipes'!$A:$V,6,FALSE),"XX")</f>
        <v>Agnes AUDEBERT</v>
      </c>
      <c r="F24" s="147" t="str">
        <f>IFERROR(VLOOKUP(Equipes!$A24,'Detail Equipes'!$A:$V,9,FALSE),"XX")</f>
        <v>Nicolas RAUCH</v>
      </c>
      <c r="G24" s="147" t="str">
        <f>IFERROR(VLOOKUP(Equipes!$A24,'Detail Equipes'!$A:$V,12,FALSE),"XX")</f>
        <v>Jerome ROUGE</v>
      </c>
      <c r="H24" s="147" t="str">
        <f>IFERROR(VLOOKUP(Equipes!$A24,'Detail Equipes'!$A:$V,15,FALSE),"XX")</f>
        <v>Nathalie BAUDIER</v>
      </c>
      <c r="I24" s="147" t="str">
        <f>IFERROR(VLOOKUP(Equipes!$A24,'Detail Equipes'!$A:$V,18,FALSE),"XX")</f>
        <v>Isabelle JOUBERT</v>
      </c>
      <c r="J24" s="147">
        <f>IFERROR(VLOOKUP(Equipes!$A24,'Detail Equipes'!$A:$V,22,FALSE),0)</f>
        <v>49.531739349632183</v>
      </c>
      <c r="N24" s="150"/>
      <c r="O24" s="149"/>
    </row>
    <row r="25" spans="1:15" ht="15.75" x14ac:dyDescent="0.2">
      <c r="A25" s="146">
        <v>24</v>
      </c>
      <c r="B25" s="147" t="str">
        <f>IFERROR(VLOOKUP(Equipes!$A25,'Detail Equipes'!$A:$V,21,FALSE),"X")</f>
        <v>H</v>
      </c>
      <c r="C25" s="147" t="str">
        <f>IFERROR(VLOOKUP(Equipes!$A25,'Detail Equipes'!$A:$V,3,FALSE),"XX")</f>
        <v>MEULAN LES MUREAUX AMMH 1</v>
      </c>
      <c r="D25" s="147" t="str">
        <f>IFERROR(VLOOKUP(Equipes!$A25,'Detail Equipes'!$A:$V,4,FALSE),"XX")</f>
        <v>AMMH1</v>
      </c>
      <c r="E25" s="147" t="str">
        <f>IFERROR(VLOOKUP(Equipes!$A25,'Detail Equipes'!$A:$V,6,FALSE),"XX")</f>
        <v>Xavier MARSAIS</v>
      </c>
      <c r="F25" s="147" t="str">
        <f>IFERROR(VLOOKUP(Equipes!$A25,'Detail Equipes'!$A:$V,9,FALSE),"XX")</f>
        <v>Eric PRENEY</v>
      </c>
      <c r="G25" s="147" t="str">
        <f>IFERROR(VLOOKUP(Equipes!$A25,'Detail Equipes'!$A:$V,12,FALSE),"XX")</f>
        <v>Yannick DAGMEY</v>
      </c>
      <c r="H25" s="147" t="str">
        <f>IFERROR(VLOOKUP(Equipes!$A25,'Detail Equipes'!$A:$V,15,FALSE),"XX")</f>
        <v>David COINE</v>
      </c>
      <c r="I25" s="147" t="str">
        <f>IFERROR(VLOOKUP(Equipes!$A25,'Detail Equipes'!$A:$V,18,FALSE),"XX")</f>
        <v>Arthur VAN SLOOTEN</v>
      </c>
      <c r="J25" s="147">
        <f>IFERROR(VLOOKUP(Equipes!$A25,'Detail Equipes'!$A:$V,22,FALSE),0)</f>
        <v>53.303246198947235</v>
      </c>
      <c r="N25" s="150"/>
      <c r="O25" s="149"/>
    </row>
    <row r="26" spans="1:15" ht="15.75" x14ac:dyDescent="0.2">
      <c r="A26" s="146">
        <v>25</v>
      </c>
      <c r="B26" s="147" t="str">
        <f>IFERROR(VLOOKUP(Equipes!$A26,'Detail Equipes'!$A:$V,21,FALSE),"X")</f>
        <v>M</v>
      </c>
      <c r="C26" s="147" t="str">
        <f>IFERROR(VLOOKUP(Equipes!$A26,'Detail Equipes'!$A:$V,3,FALSE),"XX")</f>
        <v>VILLENNES - POISSY AC 2</v>
      </c>
      <c r="D26" s="147" t="str">
        <f>IFERROR(VLOOKUP(Equipes!$A26,'Detail Equipes'!$A:$V,4,FALSE),"XX")</f>
        <v>ACVP2</v>
      </c>
      <c r="E26" s="147" t="str">
        <f>IFERROR(VLOOKUP(Equipes!$A26,'Detail Equipes'!$A:$V,6,FALSE),"XX")</f>
        <v>Franck CARIOU</v>
      </c>
      <c r="F26" s="147" t="str">
        <f>IFERROR(VLOOKUP(Equipes!$A26,'Detail Equipes'!$A:$V,9,FALSE),"XX")</f>
        <v>Michael LE BANNER</v>
      </c>
      <c r="G26" s="147" t="str">
        <f>IFERROR(VLOOKUP(Equipes!$A26,'Detail Equipes'!$A:$V,12,FALSE),"XX")</f>
        <v>Valerie DECAESTECKER</v>
      </c>
      <c r="H26" s="147" t="str">
        <f>IFERROR(VLOOKUP(Equipes!$A26,'Detail Equipes'!$A:$V,15,FALSE),"XX")</f>
        <v>Karine GUILBON</v>
      </c>
      <c r="I26" s="147" t="str">
        <f>IFERROR(VLOOKUP(Equipes!$A26,'Detail Equipes'!$A:$V,18,FALSE),"XX")</f>
        <v>Christophe ELINE</v>
      </c>
      <c r="J26" s="147">
        <f>IFERROR(VLOOKUP(Equipes!$A26,'Detail Equipes'!$A:$V,22,FALSE),0)</f>
        <v>53.839684555111617</v>
      </c>
      <c r="N26" s="150"/>
      <c r="O26" s="149"/>
    </row>
    <row r="27" spans="1:15" ht="15.75" x14ac:dyDescent="0.2">
      <c r="A27" s="146">
        <v>26</v>
      </c>
      <c r="B27" s="147" t="str">
        <f>IFERROR(VLOOKUP(Equipes!$A27,'Detail Equipes'!$A:$V,21,FALSE),"X")</f>
        <v>M</v>
      </c>
      <c r="C27" s="147" t="str">
        <f>IFERROR(VLOOKUP(Equipes!$A27,'Detail Equipes'!$A:$V,3,FALSE),"XX")</f>
        <v>EVRY SCA 1</v>
      </c>
      <c r="D27" s="147" t="str">
        <f>IFERROR(VLOOKUP(Equipes!$A27,'Detail Equipes'!$A:$V,4,FALSE),"XX")</f>
        <v>SCA 1</v>
      </c>
      <c r="E27" s="147" t="str">
        <f>IFERROR(VLOOKUP(Equipes!$A27,'Detail Equipes'!$A:$V,6,FALSE),"XX")</f>
        <v>Anne CARDUNER</v>
      </c>
      <c r="F27" s="147" t="str">
        <f>IFERROR(VLOOKUP(Equipes!$A27,'Detail Equipes'!$A:$V,9,FALSE),"XX")</f>
        <v>Olivia PEZZOLI</v>
      </c>
      <c r="G27" s="147" t="str">
        <f>IFERROR(VLOOKUP(Equipes!$A27,'Detail Equipes'!$A:$V,12,FALSE),"XX")</f>
        <v>Bruno CASIMIR</v>
      </c>
      <c r="H27" s="147" t="str">
        <f>IFERROR(VLOOKUP(Equipes!$A27,'Detail Equipes'!$A:$V,15,FALSE),"XX")</f>
        <v>Lionel BOISSONNAT</v>
      </c>
      <c r="I27" s="147" t="str">
        <f>IFERROR(VLOOKUP(Equipes!$A27,'Detail Equipes'!$A:$V,18,FALSE),"XX")</f>
        <v>Kristell MAUCHET</v>
      </c>
      <c r="J27" s="147">
        <f>IFERROR(VLOOKUP(Equipes!$A27,'Detail Equipes'!$A:$V,22,FALSE),0)</f>
        <v>56.029821541412993</v>
      </c>
      <c r="N27" s="150"/>
      <c r="O27" s="149"/>
    </row>
    <row r="28" spans="1:15" ht="15.75" x14ac:dyDescent="0.2">
      <c r="A28" s="146">
        <v>27</v>
      </c>
      <c r="B28" s="147" t="str">
        <f>IFERROR(VLOOKUP(Equipes!$A28,'Detail Equipes'!$A:$V,21,FALSE),"X")</f>
        <v>F</v>
      </c>
      <c r="C28" s="147" t="str">
        <f>IFERROR(VLOOKUP(Equipes!$A28,'Detail Equipes'!$A:$V,3,FALSE),"XX")</f>
        <v>MEULAN LES MUREAUX AMMH 1</v>
      </c>
      <c r="D28" s="147" t="str">
        <f>IFERROR(VLOOKUP(Equipes!$A28,'Detail Equipes'!$A:$V,4,FALSE),"XX")</f>
        <v>AMMH1</v>
      </c>
      <c r="E28" s="147" t="str">
        <f>IFERROR(VLOOKUP(Equipes!$A28,'Detail Equipes'!$A:$V,6,FALSE),"XX")</f>
        <v>Gwenaelle MARSAIS</v>
      </c>
      <c r="F28" s="147" t="str">
        <f>IFERROR(VLOOKUP(Equipes!$A28,'Detail Equipes'!$A:$V,9,FALSE),"XX")</f>
        <v>Sophie SEFFAR</v>
      </c>
      <c r="G28" s="147" t="str">
        <f>IFERROR(VLOOKUP(Equipes!$A28,'Detail Equipes'!$A:$V,12,FALSE),"XX")</f>
        <v>Catherine MARTINIER</v>
      </c>
      <c r="H28" s="147" t="str">
        <f>IFERROR(VLOOKUP(Equipes!$A28,'Detail Equipes'!$A:$V,15,FALSE),"XX")</f>
        <v>Christelle GOANVIC</v>
      </c>
      <c r="I28" s="147" t="str">
        <f>IFERROR(VLOOKUP(Equipes!$A28,'Detail Equipes'!$A:$V,18,FALSE),"XX")</f>
        <v>Marie LAMORE</v>
      </c>
      <c r="J28" s="147">
        <f>IFERROR(VLOOKUP(Equipes!$A28,'Detail Equipes'!$A:$V,22,FALSE),0)</f>
        <v>46.899958527714368</v>
      </c>
      <c r="N28" s="150"/>
      <c r="O28" s="149"/>
    </row>
    <row r="29" spans="1:15" ht="15.75" x14ac:dyDescent="0.2">
      <c r="A29" s="146">
        <v>28</v>
      </c>
      <c r="B29" s="147" t="str">
        <f>IFERROR(VLOOKUP(Equipes!$A29,'Detail Equipes'!$A:$V,21,FALSE),"X")</f>
        <v>M</v>
      </c>
      <c r="C29" s="147" t="str">
        <f>IFERROR(VLOOKUP(Equipes!$A29,'Detail Equipes'!$A:$V,3,FALSE),"XX")</f>
        <v>VILLENNES - POISSY AC 1</v>
      </c>
      <c r="D29" s="147" t="str">
        <f>IFERROR(VLOOKUP(Equipes!$A29,'Detail Equipes'!$A:$V,4,FALSE),"XX")</f>
        <v>ACVP1</v>
      </c>
      <c r="E29" s="147" t="str">
        <f>IFERROR(VLOOKUP(Equipes!$A29,'Detail Equipes'!$A:$V,6,FALSE),"XX")</f>
        <v>Frederic LE ROUX</v>
      </c>
      <c r="F29" s="147" t="str">
        <f>IFERROR(VLOOKUP(Equipes!$A29,'Detail Equipes'!$A:$V,9,FALSE),"XX")</f>
        <v>Corinne HUARD-ROLLAND</v>
      </c>
      <c r="G29" s="147" t="str">
        <f>IFERROR(VLOOKUP(Equipes!$A29,'Detail Equipes'!$A:$V,12,FALSE),"XX")</f>
        <v>Elodie DEREMIENCE</v>
      </c>
      <c r="H29" s="147" t="str">
        <f>IFERROR(VLOOKUP(Equipes!$A29,'Detail Equipes'!$A:$V,15,FALSE),"XX")</f>
        <v>Marie-Claude LAUNAY</v>
      </c>
      <c r="I29" s="147" t="str">
        <f>IFERROR(VLOOKUP(Equipes!$A29,'Detail Equipes'!$A:$V,18,FALSE),"XX")</f>
        <v>Olivier COSNEAU</v>
      </c>
      <c r="J29" s="147">
        <f>IFERROR(VLOOKUP(Equipes!$A29,'Detail Equipes'!$A:$V,22,FALSE),0)</f>
        <v>52.863246198947238</v>
      </c>
      <c r="N29" s="150"/>
      <c r="O29" s="149"/>
    </row>
    <row r="30" spans="1:15" ht="15.75" x14ac:dyDescent="0.2">
      <c r="A30" s="146">
        <v>29</v>
      </c>
      <c r="B30" s="147" t="str">
        <f>IFERROR(VLOOKUP(Equipes!$A30,'Detail Equipes'!$A:$V,21,FALSE),"X")</f>
        <v>H</v>
      </c>
      <c r="C30" s="147" t="str">
        <f>IFERROR(VLOOKUP(Equipes!$A30,'Detail Equipes'!$A:$V,3,FALSE),"XX")</f>
        <v>FONTAINEBLEAU APF 1</v>
      </c>
      <c r="D30" s="147" t="str">
        <f>IFERROR(VLOOKUP(Equipes!$A30,'Detail Equipes'!$A:$V,4,FALSE),"XX")</f>
        <v>APF1</v>
      </c>
      <c r="E30" s="147" t="str">
        <f>IFERROR(VLOOKUP(Equipes!$A30,'Detail Equipes'!$A:$V,6,FALSE),"XX")</f>
        <v>Kathleen SANCHEZ</v>
      </c>
      <c r="F30" s="147" t="str">
        <f>IFERROR(VLOOKUP(Equipes!$A30,'Detail Equipes'!$A:$V,9,FALSE),"XX")</f>
        <v>Laurent FOUQUE</v>
      </c>
      <c r="G30" s="147" t="str">
        <f>IFERROR(VLOOKUP(Equipes!$A30,'Detail Equipes'!$A:$V,12,FALSE),"XX")</f>
        <v>Christian MESSALES</v>
      </c>
      <c r="H30" s="147" t="str">
        <f>IFERROR(VLOOKUP(Equipes!$A30,'Detail Equipes'!$A:$V,15,FALSE),"XX")</f>
        <v>Denis FLORY</v>
      </c>
      <c r="I30" s="147" t="str">
        <f>IFERROR(VLOOKUP(Equipes!$A30,'Detail Equipes'!$A:$V,18,FALSE),"XX")</f>
        <v>David WEBER</v>
      </c>
      <c r="J30" s="147">
        <f>IFERROR(VLOOKUP(Equipes!$A30,'Detail Equipes'!$A:$V,22,FALSE),0)</f>
        <v>57.463246198947239</v>
      </c>
      <c r="N30" s="150"/>
      <c r="O30" s="149"/>
    </row>
    <row r="31" spans="1:15" ht="15.75" x14ac:dyDescent="0.2">
      <c r="A31" s="146">
        <v>30</v>
      </c>
      <c r="B31" s="147" t="str">
        <f>IFERROR(VLOOKUP(Equipes!$A31,'Detail Equipes'!$A:$V,21,FALSE),"X")</f>
        <v>H</v>
      </c>
      <c r="C31" s="147" t="str">
        <f>IFERROR(VLOOKUP(Equipes!$A31,'Detail Equipes'!$A:$V,3,FALSE),"XX")</f>
        <v>JOINVILLE AMJ 1</v>
      </c>
      <c r="D31" s="147" t="str">
        <f>IFERROR(VLOOKUP(Equipes!$A31,'Detail Equipes'!$A:$V,4,FALSE),"XX")</f>
        <v>AMJ1</v>
      </c>
      <c r="E31" s="147" t="str">
        <f>IFERROR(VLOOKUP(Equipes!$A31,'Detail Equipes'!$A:$V,6,FALSE),"XX")</f>
        <v>Vincent FABIEN</v>
      </c>
      <c r="F31" s="147" t="str">
        <f>IFERROR(VLOOKUP(Equipes!$A31,'Detail Equipes'!$A:$V,9,FALSE),"XX")</f>
        <v>Arnaud PUPPO</v>
      </c>
      <c r="G31" s="147" t="str">
        <f>IFERROR(VLOOKUP(Equipes!$A31,'Detail Equipes'!$A:$V,12,FALSE),"XX")</f>
        <v>Jonathan ROOKE</v>
      </c>
      <c r="H31" s="147" t="str">
        <f>IFERROR(VLOOKUP(Equipes!$A31,'Detail Equipes'!$A:$V,15,FALSE),"XX")</f>
        <v>Xavier SUCHET</v>
      </c>
      <c r="I31" s="147" t="str">
        <f>IFERROR(VLOOKUP(Equipes!$A31,'Detail Equipes'!$A:$V,18,FALSE),"XX")</f>
        <v>Nicolas JAMAULT</v>
      </c>
      <c r="J31" s="147">
        <f>IFERROR(VLOOKUP(Equipes!$A31,'Detail Equipes'!$A:$V,22,FALSE),0)</f>
        <v>51.332287294837649</v>
      </c>
      <c r="N31" s="150"/>
      <c r="O31" s="149"/>
    </row>
    <row r="32" spans="1:15" ht="15.75" x14ac:dyDescent="0.2">
      <c r="A32" s="146">
        <v>31</v>
      </c>
      <c r="B32" s="147" t="str">
        <f>IFERROR(VLOOKUP(Equipes!$A32,'Detail Equipes'!$A:$V,21,FALSE),"X")</f>
        <v>M</v>
      </c>
      <c r="C32" s="147" t="str">
        <f>IFERROR(VLOOKUP(Equipes!$A32,'Detail Equipes'!$A:$V,3,FALSE),"XX")</f>
        <v>NOGENT SUR MARNE CN 3</v>
      </c>
      <c r="D32" s="147" t="str">
        <f>IFERROR(VLOOKUP(Equipes!$A32,'Detail Equipes'!$A:$V,4,FALSE),"XX")</f>
        <v>CN3</v>
      </c>
      <c r="E32" s="147" t="str">
        <f>IFERROR(VLOOKUP(Equipes!$A32,'Detail Equipes'!$A:$V,6,FALSE),"XX")</f>
        <v>Alexandra COHEN SALMON</v>
      </c>
      <c r="F32" s="147" t="str">
        <f>IFERROR(VLOOKUP(Equipes!$A32,'Detail Equipes'!$A:$V,9,FALSE),"XX")</f>
        <v>Isabelle MILON-BANNEROT</v>
      </c>
      <c r="G32" s="147" t="str">
        <f>IFERROR(VLOOKUP(Equipes!$A32,'Detail Equipes'!$A:$V,12,FALSE),"XX")</f>
        <v>Jerome TROMBOFSKY</v>
      </c>
      <c r="H32" s="147" t="str">
        <f>IFERROR(VLOOKUP(Equipes!$A32,'Detail Equipes'!$A:$V,15,FALSE),"XX")</f>
        <v>Olivier PASCAL</v>
      </c>
      <c r="I32" s="147" t="str">
        <f>IFERROR(VLOOKUP(Equipes!$A32,'Detail Equipes'!$A:$V,18,FALSE),"XX")</f>
        <v>Elisabeth LAUNAY</v>
      </c>
      <c r="J32" s="147">
        <f>IFERROR(VLOOKUP(Equipes!$A32,'Detail Equipes'!$A:$V,22,FALSE),0)</f>
        <v>52.881876335933534</v>
      </c>
      <c r="N32" s="150"/>
      <c r="O32" s="149"/>
    </row>
    <row r="33" spans="1:15" ht="15.75" x14ac:dyDescent="0.2">
      <c r="A33" s="146">
        <v>32</v>
      </c>
      <c r="B33" s="147" t="str">
        <f>IFERROR(VLOOKUP(Equipes!$A33,'Detail Equipes'!$A:$V,21,FALSE),"X")</f>
        <v>H</v>
      </c>
      <c r="C33" s="147" t="str">
        <f>IFERROR(VLOOKUP(Equipes!$A33,'Detail Equipes'!$A:$V,3,FALSE),"XX")</f>
        <v>BOULOGNE 92 1</v>
      </c>
      <c r="D33" s="147" t="str">
        <f>IFERROR(VLOOKUP(Equipes!$A33,'Detail Equipes'!$A:$V,4,FALSE),"XX")</f>
        <v>ACBB1</v>
      </c>
      <c r="E33" s="147" t="str">
        <f>IFERROR(VLOOKUP(Equipes!$A33,'Detail Equipes'!$A:$V,6,FALSE),"XX")</f>
        <v>Isabelle MAIRE</v>
      </c>
      <c r="F33" s="147" t="str">
        <f>IFERROR(VLOOKUP(Equipes!$A33,'Detail Equipes'!$A:$V,9,FALSE),"XX")</f>
        <v>Théo BEL BERBEL- LURBE</v>
      </c>
      <c r="G33" s="147" t="str">
        <f>IFERROR(VLOOKUP(Equipes!$A33,'Detail Equipes'!$A:$V,12,FALSE),"XX")</f>
        <v>Thã‰Odore SEDAROS</v>
      </c>
      <c r="H33" s="147" t="str">
        <f>IFERROR(VLOOKUP(Equipes!$A33,'Detail Equipes'!$A:$V,15,FALSE),"XX")</f>
        <v>Omar OUAZZANI</v>
      </c>
      <c r="I33" s="147" t="str">
        <f>IFERROR(VLOOKUP(Equipes!$A33,'Detail Equipes'!$A:$V,18,FALSE),"XX")</f>
        <v>Alexandra MENEZES</v>
      </c>
      <c r="J33" s="147">
        <f>IFERROR(VLOOKUP(Equipes!$A33,'Detail Equipes'!$A:$V,22,FALSE),0)</f>
        <v>42.811191404426694</v>
      </c>
      <c r="N33" s="150"/>
      <c r="O33" s="149"/>
    </row>
    <row r="34" spans="1:15" ht="15.75" x14ac:dyDescent="0.2">
      <c r="A34" s="146">
        <v>33</v>
      </c>
      <c r="B34" s="147" t="str">
        <f>IFERROR(VLOOKUP(Equipes!$A34,'Detail Equipes'!$A:$V,21,FALSE),"X")</f>
        <v>X</v>
      </c>
      <c r="C34" s="147" t="str">
        <f>IFERROR(VLOOKUP(Equipes!$A34,'Detail Equipes'!$A:$V,3,FALSE),"XX")</f>
        <v>XX</v>
      </c>
      <c r="D34" s="147" t="str">
        <f>IFERROR(VLOOKUP(Equipes!$A34,'Detail Equipes'!$A:$V,4,FALSE),"XX")</f>
        <v>XX</v>
      </c>
      <c r="E34" s="147" t="str">
        <f>IFERROR(VLOOKUP(Equipes!$A34,'Detail Equipes'!$A:$V,6,FALSE),"XX")</f>
        <v>XX</v>
      </c>
      <c r="F34" s="147" t="str">
        <f>IFERROR(VLOOKUP(Equipes!$A34,'Detail Equipes'!$A:$V,9,FALSE),"XX")</f>
        <v>XX</v>
      </c>
      <c r="G34" s="147" t="str">
        <f>IFERROR(VLOOKUP(Equipes!$A34,'Detail Equipes'!$A:$V,12,FALSE),"XX")</f>
        <v>XX</v>
      </c>
      <c r="H34" s="147" t="str">
        <f>IFERROR(VLOOKUP(Equipes!$A34,'Detail Equipes'!$A:$V,15,FALSE),"XX")</f>
        <v>XX</v>
      </c>
      <c r="I34" s="147" t="str">
        <f>IFERROR(VLOOKUP(Equipes!$A34,'Detail Equipes'!$A:$V,18,FALSE),"XX")</f>
        <v>XX</v>
      </c>
      <c r="J34" s="147">
        <f>IFERROR(VLOOKUP(Equipes!$A34,'Detail Equipes'!$A:$V,22,FALSE),0)</f>
        <v>0</v>
      </c>
      <c r="N34" s="150"/>
      <c r="O34" s="149"/>
    </row>
    <row r="35" spans="1:15" ht="15.75" x14ac:dyDescent="0.2">
      <c r="A35" s="146">
        <v>34</v>
      </c>
      <c r="B35" s="147" t="str">
        <f>IFERROR(VLOOKUP(Equipes!$A35,'Detail Equipes'!$A:$V,21,FALSE),"X")</f>
        <v>X</v>
      </c>
      <c r="C35" s="147" t="str">
        <f>IFERROR(VLOOKUP(Equipes!$A35,'Detail Equipes'!$A:$V,3,FALSE),"XX")</f>
        <v>XX</v>
      </c>
      <c r="D35" s="147" t="str">
        <f>IFERROR(VLOOKUP(Equipes!$A35,'Detail Equipes'!$A:$V,4,FALSE),"XX")</f>
        <v>XX</v>
      </c>
      <c r="E35" s="147" t="str">
        <f>IFERROR(VLOOKUP(Equipes!$A35,'Detail Equipes'!$A:$V,6,FALSE),"XX")</f>
        <v>XX</v>
      </c>
      <c r="F35" s="147" t="str">
        <f>IFERROR(VLOOKUP(Equipes!$A35,'Detail Equipes'!$A:$V,9,FALSE),"XX")</f>
        <v>XX</v>
      </c>
      <c r="G35" s="147" t="str">
        <f>IFERROR(VLOOKUP(Equipes!$A35,'Detail Equipes'!$A:$V,12,FALSE),"XX")</f>
        <v>XX</v>
      </c>
      <c r="H35" s="147" t="str">
        <f>IFERROR(VLOOKUP(Equipes!$A35,'Detail Equipes'!$A:$V,15,FALSE),"XX")</f>
        <v>XX</v>
      </c>
      <c r="I35" s="147" t="str">
        <f>IFERROR(VLOOKUP(Equipes!$A35,'Detail Equipes'!$A:$V,18,FALSE),"XX")</f>
        <v>XX</v>
      </c>
      <c r="J35" s="147">
        <f>IFERROR(VLOOKUP(Equipes!$A35,'Detail Equipes'!$A:$V,22,FALSE),0)</f>
        <v>0</v>
      </c>
      <c r="N35" s="150"/>
      <c r="O35" s="149"/>
    </row>
    <row r="36" spans="1:15" ht="15.75" x14ac:dyDescent="0.2">
      <c r="A36" s="146">
        <v>35</v>
      </c>
      <c r="B36" s="147" t="str">
        <f>IFERROR(VLOOKUP(Equipes!$A36,'Detail Equipes'!$A:$V,21,FALSE),"X")</f>
        <v>X</v>
      </c>
      <c r="C36" s="147" t="str">
        <f>IFERROR(VLOOKUP(Equipes!$A36,'Detail Equipes'!$A:$V,3,FALSE),"XX")</f>
        <v>XX</v>
      </c>
      <c r="D36" s="147" t="str">
        <f>IFERROR(VLOOKUP(Equipes!$A36,'Detail Equipes'!$A:$V,4,FALSE),"XX")</f>
        <v>XX</v>
      </c>
      <c r="E36" s="147" t="str">
        <f>IFERROR(VLOOKUP(Equipes!$A36,'Detail Equipes'!$A:$V,6,FALSE),"XX")</f>
        <v>XX</v>
      </c>
      <c r="F36" s="147" t="str">
        <f>IFERROR(VLOOKUP(Equipes!$A36,'Detail Equipes'!$A:$V,9,FALSE),"XX")</f>
        <v>XX</v>
      </c>
      <c r="G36" s="147" t="str">
        <f>IFERROR(VLOOKUP(Equipes!$A36,'Detail Equipes'!$A:$V,12,FALSE),"XX")</f>
        <v>XX</v>
      </c>
      <c r="H36" s="147" t="str">
        <f>IFERROR(VLOOKUP(Equipes!$A36,'Detail Equipes'!$A:$V,15,FALSE),"XX")</f>
        <v>XX</v>
      </c>
      <c r="I36" s="147" t="str">
        <f>IFERROR(VLOOKUP(Equipes!$A36,'Detail Equipes'!$A:$V,18,FALSE),"XX")</f>
        <v>XX</v>
      </c>
      <c r="J36" s="147">
        <f>IFERROR(VLOOKUP(Equipes!$A36,'Detail Equipes'!$A:$V,22,FALSE),0)</f>
        <v>0</v>
      </c>
      <c r="N36" s="150"/>
      <c r="O36" s="149"/>
    </row>
    <row r="37" spans="1:15" ht="15.75" x14ac:dyDescent="0.2">
      <c r="A37" s="146">
        <v>36</v>
      </c>
      <c r="B37" s="147" t="str">
        <f>IFERROR(VLOOKUP(Equipes!$A37,'Detail Equipes'!$A:$V,21,FALSE),"X")</f>
        <v>X</v>
      </c>
      <c r="C37" s="147" t="str">
        <f>IFERROR(VLOOKUP(Equipes!$A37,'Detail Equipes'!$A:$V,3,FALSE),"XX")</f>
        <v>XX</v>
      </c>
      <c r="D37" s="147" t="str">
        <f>IFERROR(VLOOKUP(Equipes!$A37,'Detail Equipes'!$A:$V,4,FALSE),"XX")</f>
        <v>XX</v>
      </c>
      <c r="E37" s="147" t="str">
        <f>IFERROR(VLOOKUP(Equipes!$A37,'Detail Equipes'!$A:$V,6,FALSE),"XX")</f>
        <v>XX</v>
      </c>
      <c r="F37" s="147" t="str">
        <f>IFERROR(VLOOKUP(Equipes!$A37,'Detail Equipes'!$A:$V,9,FALSE),"XX")</f>
        <v>XX</v>
      </c>
      <c r="G37" s="147" t="str">
        <f>IFERROR(VLOOKUP(Equipes!$A37,'Detail Equipes'!$A:$V,12,FALSE),"XX")</f>
        <v>XX</v>
      </c>
      <c r="H37" s="147" t="str">
        <f>IFERROR(VLOOKUP(Equipes!$A37,'Detail Equipes'!$A:$V,15,FALSE),"XX")</f>
        <v>XX</v>
      </c>
      <c r="I37" s="147" t="str">
        <f>IFERROR(VLOOKUP(Equipes!$A37,'Detail Equipes'!$A:$V,18,FALSE),"XX")</f>
        <v>XX</v>
      </c>
      <c r="J37" s="147">
        <f>IFERROR(VLOOKUP(Equipes!$A37,'Detail Equipes'!$A:$V,22,FALSE),0)</f>
        <v>0</v>
      </c>
      <c r="N37" s="150"/>
      <c r="O37" s="149"/>
    </row>
    <row r="38" spans="1:15" ht="15.75" x14ac:dyDescent="0.2">
      <c r="A38" s="146">
        <v>37</v>
      </c>
      <c r="B38" s="147" t="str">
        <f>IFERROR(VLOOKUP(Equipes!$A38,'Detail Equipes'!$A:$V,21,FALSE),"X")</f>
        <v>X</v>
      </c>
      <c r="C38" s="147" t="str">
        <f>IFERROR(VLOOKUP(Equipes!$A38,'Detail Equipes'!$A:$V,3,FALSE),"XX")</f>
        <v>XX</v>
      </c>
      <c r="D38" s="147" t="str">
        <f>IFERROR(VLOOKUP(Equipes!$A38,'Detail Equipes'!$A:$V,4,FALSE),"XX")</f>
        <v>XX</v>
      </c>
      <c r="E38" s="147" t="str">
        <f>IFERROR(VLOOKUP(Equipes!$A38,'Detail Equipes'!$A:$V,6,FALSE),"XX")</f>
        <v>XX</v>
      </c>
      <c r="F38" s="147" t="str">
        <f>IFERROR(VLOOKUP(Equipes!$A38,'Detail Equipes'!$A:$V,9,FALSE),"XX")</f>
        <v>XX</v>
      </c>
      <c r="G38" s="147" t="str">
        <f>IFERROR(VLOOKUP(Equipes!$A38,'Detail Equipes'!$A:$V,12,FALSE),"XX")</f>
        <v>XX</v>
      </c>
      <c r="H38" s="147" t="str">
        <f>IFERROR(VLOOKUP(Equipes!$A38,'Detail Equipes'!$A:$V,15,FALSE),"XX")</f>
        <v>XX</v>
      </c>
      <c r="I38" s="147" t="str">
        <f>IFERROR(VLOOKUP(Equipes!$A38,'Detail Equipes'!$A:$V,18,FALSE),"XX")</f>
        <v>XX</v>
      </c>
      <c r="J38" s="147">
        <f>IFERROR(VLOOKUP(Equipes!$A38,'Detail Equipes'!$A:$V,22,FALSE),0)</f>
        <v>0</v>
      </c>
      <c r="N38" s="150"/>
      <c r="O38" s="149"/>
    </row>
    <row r="39" spans="1:15" ht="15.75" x14ac:dyDescent="0.2">
      <c r="A39" s="146">
        <v>38</v>
      </c>
      <c r="B39" s="147" t="str">
        <f>IFERROR(VLOOKUP(Equipes!$A39,'Detail Equipes'!$A:$V,21,FALSE),"X")</f>
        <v>X</v>
      </c>
      <c r="C39" s="147" t="str">
        <f>IFERROR(VLOOKUP(Equipes!$A39,'Detail Equipes'!$A:$V,3,FALSE),"XX")</f>
        <v>XX</v>
      </c>
      <c r="D39" s="147" t="str">
        <f>IFERROR(VLOOKUP(Equipes!$A39,'Detail Equipes'!$A:$V,4,FALSE),"XX")</f>
        <v>XX</v>
      </c>
      <c r="E39" s="147" t="str">
        <f>IFERROR(VLOOKUP(Equipes!$A39,'Detail Equipes'!$A:$V,6,FALSE),"XX")</f>
        <v>XX</v>
      </c>
      <c r="F39" s="147" t="str">
        <f>IFERROR(VLOOKUP(Equipes!$A39,'Detail Equipes'!$A:$V,9,FALSE),"XX")</f>
        <v>XX</v>
      </c>
      <c r="G39" s="147" t="str">
        <f>IFERROR(VLOOKUP(Equipes!$A39,'Detail Equipes'!$A:$V,12,FALSE),"XX")</f>
        <v>XX</v>
      </c>
      <c r="H39" s="147" t="str">
        <f>IFERROR(VLOOKUP(Equipes!$A39,'Detail Equipes'!$A:$V,15,FALSE),"XX")</f>
        <v>XX</v>
      </c>
      <c r="I39" s="147" t="str">
        <f>IFERROR(VLOOKUP(Equipes!$A39,'Detail Equipes'!$A:$V,18,FALSE),"XX")</f>
        <v>XX</v>
      </c>
      <c r="J39" s="147">
        <f>IFERROR(VLOOKUP(Equipes!$A39,'Detail Equipes'!$A:$V,22,FALSE),0)</f>
        <v>0</v>
      </c>
      <c r="N39" s="150"/>
      <c r="O39" s="149"/>
    </row>
    <row r="40" spans="1:15" ht="15.75" x14ac:dyDescent="0.2">
      <c r="A40" s="146">
        <v>39</v>
      </c>
      <c r="B40" s="147" t="str">
        <f>IFERROR(VLOOKUP(Equipes!$A40,'Detail Equipes'!$A:$V,21,FALSE),"X")</f>
        <v>X</v>
      </c>
      <c r="C40" s="147" t="str">
        <f>IFERROR(VLOOKUP(Equipes!$A40,'Detail Equipes'!$A:$V,3,FALSE),"XX")</f>
        <v>XX</v>
      </c>
      <c r="D40" s="147" t="str">
        <f>IFERROR(VLOOKUP(Equipes!$A40,'Detail Equipes'!$A:$V,4,FALSE),"XX")</f>
        <v>XX</v>
      </c>
      <c r="E40" s="147" t="str">
        <f>IFERROR(VLOOKUP(Equipes!$A40,'Detail Equipes'!$A:$V,6,FALSE),"XX")</f>
        <v>XX</v>
      </c>
      <c r="F40" s="147" t="str">
        <f>IFERROR(VLOOKUP(Equipes!$A40,'Detail Equipes'!$A:$V,9,FALSE),"XX")</f>
        <v>XX</v>
      </c>
      <c r="G40" s="147" t="str">
        <f>IFERROR(VLOOKUP(Equipes!$A40,'Detail Equipes'!$A:$V,12,FALSE),"XX")</f>
        <v>XX</v>
      </c>
      <c r="H40" s="147" t="str">
        <f>IFERROR(VLOOKUP(Equipes!$A40,'Detail Equipes'!$A:$V,15,FALSE),"XX")</f>
        <v>XX</v>
      </c>
      <c r="I40" s="147" t="str">
        <f>IFERROR(VLOOKUP(Equipes!$A40,'Detail Equipes'!$A:$V,18,FALSE),"XX")</f>
        <v>XX</v>
      </c>
      <c r="J40" s="147">
        <f>IFERROR(VLOOKUP(Equipes!$A40,'Detail Equipes'!$A:$V,22,FALSE),0)</f>
        <v>0</v>
      </c>
      <c r="N40" s="150"/>
      <c r="O40" s="149"/>
    </row>
    <row r="41" spans="1:15" ht="15.75" x14ac:dyDescent="0.2">
      <c r="A41" s="146">
        <v>40</v>
      </c>
      <c r="B41" s="147" t="str">
        <f>IFERROR(VLOOKUP(Equipes!$A41,'Detail Equipes'!$A:$V,21,FALSE),"X")</f>
        <v>X</v>
      </c>
      <c r="C41" s="147" t="str">
        <f>IFERROR(VLOOKUP(Equipes!$A41,'Detail Equipes'!$A:$V,3,FALSE),"XX")</f>
        <v>XX</v>
      </c>
      <c r="D41" s="147" t="str">
        <f>IFERROR(VLOOKUP(Equipes!$A41,'Detail Equipes'!$A:$V,4,FALSE),"XX")</f>
        <v>XX</v>
      </c>
      <c r="E41" s="147" t="str">
        <f>IFERROR(VLOOKUP(Equipes!$A41,'Detail Equipes'!$A:$V,6,FALSE),"XX")</f>
        <v>XX</v>
      </c>
      <c r="F41" s="147" t="str">
        <f>IFERROR(VLOOKUP(Equipes!$A41,'Detail Equipes'!$A:$V,9,FALSE),"XX")</f>
        <v>XX</v>
      </c>
      <c r="G41" s="147" t="str">
        <f>IFERROR(VLOOKUP(Equipes!$A41,'Detail Equipes'!$A:$V,12,FALSE),"XX")</f>
        <v>XX</v>
      </c>
      <c r="H41" s="147" t="str">
        <f>IFERROR(VLOOKUP(Equipes!$A41,'Detail Equipes'!$A:$V,15,FALSE),"XX")</f>
        <v>XX</v>
      </c>
      <c r="I41" s="147" t="str">
        <f>IFERROR(VLOOKUP(Equipes!$A41,'Detail Equipes'!$A:$V,18,FALSE),"XX")</f>
        <v>XX</v>
      </c>
      <c r="J41" s="147">
        <f>IFERROR(VLOOKUP(Equipes!$A41,'Detail Equipes'!$A:$V,22,FALSE),0)</f>
        <v>0</v>
      </c>
      <c r="N41" s="150"/>
      <c r="O41" s="149"/>
    </row>
  </sheetData>
  <sortState xmlns:xlrd2="http://schemas.microsoft.com/office/spreadsheetml/2017/richdata2" ref="A2:J32">
    <sortCondition ref="A2:A32"/>
  </sortState>
  <mergeCells count="1">
    <mergeCell ref="E1:I1"/>
  </mergeCells>
  <printOptions horizontalCentered="1" verticalCentered="1"/>
  <pageMargins left="0.39370078740157483" right="0.39370078740157483" top="0.47244094488188981" bottom="0.47244094488188981" header="0.39370078740157483" footer="0.39370078740157483"/>
  <pageSetup scale="69" firstPageNumber="0" fitToHeight="2" orientation="landscape" horizontalDpi="4294967293" verticalDpi="300" r:id="rId1"/>
  <headerFooter alignWithMargins="0">
    <oddHeader>&amp;C&amp;"Times New Roman,Regular"&amp;12&amp;A</oddHeader>
    <oddFooter>&amp;C&amp;"Times New Roman,Regular"&amp;12Page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 codeName="Feuil27">
    <tabColor theme="5" tint="0.39997558519241921"/>
    <pageSetUpPr fitToPage="1"/>
  </sheetPr>
  <dimension ref="A1:AA42"/>
  <sheetViews>
    <sheetView zoomScale="85" zoomScaleNormal="85" workbookViewId="0">
      <selection activeCell="S2" sqref="S2:T34"/>
    </sheetView>
  </sheetViews>
  <sheetFormatPr baseColWidth="10" defaultColWidth="17.28515625" defaultRowHeight="27.6" customHeight="1" x14ac:dyDescent="0.2"/>
  <cols>
    <col min="1" max="1" width="7.5703125" style="138" customWidth="1"/>
    <col min="2" max="2" width="9" style="139" bestFit="1" customWidth="1"/>
    <col min="3" max="3" width="12.7109375" style="139" customWidth="1"/>
    <col min="4" max="4" width="11.7109375" style="139" customWidth="1"/>
    <col min="5" max="5" width="16.7109375" style="139" customWidth="1"/>
    <col min="6" max="6" width="17" style="139" customWidth="1"/>
    <col min="7" max="7" width="12.28515625" style="383" customWidth="1"/>
    <col min="8" max="8" width="7" style="61" customWidth="1"/>
    <col min="9" max="9" width="18.28515625" style="139" customWidth="1"/>
    <col min="10" max="10" width="11.28515625" style="139" customWidth="1"/>
    <col min="11" max="11" width="7" style="61" customWidth="1"/>
    <col min="12" max="12" width="18" style="139" customWidth="1"/>
    <col min="13" max="13" width="15.42578125" style="139" customWidth="1"/>
    <col min="14" max="14" width="7" style="61" customWidth="1"/>
    <col min="15" max="15" width="15.7109375" style="139" customWidth="1"/>
    <col min="16" max="16" width="10.7109375" style="139" customWidth="1"/>
    <col min="17" max="17" width="7" style="61" customWidth="1"/>
    <col min="18" max="18" width="15.7109375" style="139" customWidth="1"/>
    <col min="19" max="19" width="9.7109375" style="139" bestFit="1" customWidth="1"/>
    <col min="20" max="20" width="7" style="61" customWidth="1"/>
    <col min="21" max="21" width="10" style="140" bestFit="1" customWidth="1"/>
    <col min="22" max="22" width="8.42578125" style="60" customWidth="1"/>
    <col min="23" max="23" width="28.28515625" style="61" customWidth="1"/>
    <col min="24" max="16384" width="17.28515625" style="61"/>
  </cols>
  <sheetData>
    <row r="1" spans="1:27" s="60" customFormat="1" ht="49.5" customHeight="1" thickTop="1" x14ac:dyDescent="0.2">
      <c r="A1" s="112" t="s">
        <v>157</v>
      </c>
      <c r="B1" s="113" t="s">
        <v>176</v>
      </c>
      <c r="C1" s="113" t="s">
        <v>82</v>
      </c>
      <c r="D1" s="113" t="s">
        <v>128</v>
      </c>
      <c r="E1" s="114" t="s">
        <v>177</v>
      </c>
      <c r="F1" s="115" t="s">
        <v>178</v>
      </c>
      <c r="G1" s="382" t="s">
        <v>179</v>
      </c>
      <c r="H1" s="141" t="s">
        <v>180</v>
      </c>
      <c r="I1" s="116" t="s">
        <v>181</v>
      </c>
      <c r="J1" s="116" t="s">
        <v>179</v>
      </c>
      <c r="K1" s="141" t="s">
        <v>180</v>
      </c>
      <c r="L1" s="116" t="s">
        <v>181</v>
      </c>
      <c r="M1" s="116" t="s">
        <v>179</v>
      </c>
      <c r="N1" s="141" t="s">
        <v>180</v>
      </c>
      <c r="O1" s="117" t="s">
        <v>182</v>
      </c>
      <c r="P1" s="116" t="s">
        <v>179</v>
      </c>
      <c r="Q1" s="141" t="s">
        <v>180</v>
      </c>
      <c r="R1" s="117" t="s">
        <v>183</v>
      </c>
      <c r="S1" s="116" t="s">
        <v>184</v>
      </c>
      <c r="T1" s="141" t="s">
        <v>180</v>
      </c>
      <c r="U1" s="374" t="s">
        <v>129</v>
      </c>
      <c r="V1" s="142" t="s">
        <v>185</v>
      </c>
      <c r="W1" s="381">
        <v>43262</v>
      </c>
    </row>
    <row r="2" spans="1:27" ht="63.75" customHeight="1" x14ac:dyDescent="0.2">
      <c r="A2" s="453">
        <v>1</v>
      </c>
      <c r="B2" s="441">
        <v>2</v>
      </c>
      <c r="C2" s="370" t="s">
        <v>311</v>
      </c>
      <c r="D2" s="371" t="s">
        <v>501</v>
      </c>
      <c r="E2" s="372" t="s">
        <v>312</v>
      </c>
      <c r="F2" s="372" t="s">
        <v>318</v>
      </c>
      <c r="G2" s="442"/>
      <c r="H2" s="443"/>
      <c r="I2" s="444" t="s">
        <v>319</v>
      </c>
      <c r="J2" s="442"/>
      <c r="K2" s="443"/>
      <c r="L2" s="444" t="s">
        <v>320</v>
      </c>
      <c r="M2" s="442"/>
      <c r="N2" s="443"/>
      <c r="O2" s="444" t="s">
        <v>321</v>
      </c>
      <c r="P2" s="442"/>
      <c r="Q2" s="443"/>
      <c r="R2" s="454" t="s">
        <v>322</v>
      </c>
      <c r="S2" s="455"/>
      <c r="T2" s="443"/>
      <c r="U2" s="445" t="s">
        <v>21</v>
      </c>
      <c r="V2" s="446">
        <v>49.431465377029433</v>
      </c>
      <c r="W2"/>
      <c r="X2"/>
      <c r="Y2" s="66"/>
      <c r="Z2" s="66"/>
      <c r="AA2"/>
    </row>
    <row r="3" spans="1:27" ht="48" customHeight="1" x14ac:dyDescent="0.2">
      <c r="A3" s="453">
        <v>2</v>
      </c>
      <c r="B3" s="441">
        <v>8</v>
      </c>
      <c r="C3" s="370" t="s">
        <v>351</v>
      </c>
      <c r="D3" s="371" t="s">
        <v>500</v>
      </c>
      <c r="E3" s="372" t="s">
        <v>352</v>
      </c>
      <c r="F3" s="372" t="s">
        <v>353</v>
      </c>
      <c r="G3" s="442"/>
      <c r="H3" s="443"/>
      <c r="I3" s="444" t="s">
        <v>354</v>
      </c>
      <c r="J3" s="442"/>
      <c r="K3" s="443"/>
      <c r="L3" s="444" t="s">
        <v>355</v>
      </c>
      <c r="M3" s="442"/>
      <c r="N3" s="443"/>
      <c r="O3" s="444" t="s">
        <v>352</v>
      </c>
      <c r="P3" s="442"/>
      <c r="Q3" s="443"/>
      <c r="R3" s="444" t="s">
        <v>356</v>
      </c>
      <c r="S3" s="442"/>
      <c r="T3" s="443"/>
      <c r="U3" s="445" t="s">
        <v>21</v>
      </c>
      <c r="V3" s="446">
        <v>55.146533870180107</v>
      </c>
      <c r="W3"/>
      <c r="X3" s="154"/>
      <c r="Y3" s="155">
        <f>+COUNTIF($U$2:$U$43,Z3)</f>
        <v>19</v>
      </c>
      <c r="Z3" s="156" t="s">
        <v>21</v>
      </c>
      <c r="AA3"/>
    </row>
    <row r="4" spans="1:27" ht="53.25" customHeight="1" x14ac:dyDescent="0.2">
      <c r="A4" s="471">
        <v>3</v>
      </c>
      <c r="B4" s="441">
        <v>4</v>
      </c>
      <c r="C4" s="370" t="s">
        <v>328</v>
      </c>
      <c r="D4" s="371" t="s">
        <v>499</v>
      </c>
      <c r="E4" s="372" t="s">
        <v>312</v>
      </c>
      <c r="F4" s="456" t="s">
        <v>329</v>
      </c>
      <c r="G4" s="442"/>
      <c r="H4" s="443"/>
      <c r="I4" s="454" t="s">
        <v>330</v>
      </c>
      <c r="J4" s="455"/>
      <c r="K4" s="443"/>
      <c r="L4" s="444" t="s">
        <v>312</v>
      </c>
      <c r="M4" s="442"/>
      <c r="N4" s="443"/>
      <c r="O4" s="444" t="s">
        <v>331</v>
      </c>
      <c r="P4" s="442"/>
      <c r="Q4" s="443"/>
      <c r="R4" s="444" t="s">
        <v>332</v>
      </c>
      <c r="S4" s="455"/>
      <c r="T4" s="443"/>
      <c r="U4" s="445" t="s">
        <v>21</v>
      </c>
      <c r="V4" s="446">
        <v>55.448451678399294</v>
      </c>
      <c r="W4"/>
      <c r="X4" s="154"/>
      <c r="Y4" s="155">
        <f t="shared" ref="Y4:Y5" si="0">+COUNTIF($U$2:$U$43,Z4)</f>
        <v>2</v>
      </c>
      <c r="Z4" s="156" t="s">
        <v>20</v>
      </c>
      <c r="AA4"/>
    </row>
    <row r="5" spans="1:27" ht="52.5" customHeight="1" x14ac:dyDescent="0.2">
      <c r="A5" s="453">
        <v>4</v>
      </c>
      <c r="B5" s="441">
        <v>3</v>
      </c>
      <c r="C5" s="370" t="s">
        <v>311</v>
      </c>
      <c r="D5" s="371" t="s">
        <v>502</v>
      </c>
      <c r="E5" s="372" t="s">
        <v>312</v>
      </c>
      <c r="F5" s="372" t="s">
        <v>323</v>
      </c>
      <c r="G5" s="442"/>
      <c r="H5" s="443"/>
      <c r="I5" s="444" t="s">
        <v>324</v>
      </c>
      <c r="J5" s="442"/>
      <c r="K5" s="443"/>
      <c r="L5" s="444" t="s">
        <v>325</v>
      </c>
      <c r="M5" s="442"/>
      <c r="N5" s="443"/>
      <c r="O5" s="444" t="s">
        <v>326</v>
      </c>
      <c r="P5" s="442"/>
      <c r="Q5" s="443"/>
      <c r="R5" s="454" t="s">
        <v>327</v>
      </c>
      <c r="S5" s="455"/>
      <c r="T5" s="443"/>
      <c r="U5" s="445" t="s">
        <v>19</v>
      </c>
      <c r="V5" s="446">
        <v>45.693931130454089</v>
      </c>
      <c r="W5"/>
      <c r="X5" s="154"/>
      <c r="Y5" s="155">
        <f t="shared" si="0"/>
        <v>12</v>
      </c>
      <c r="Z5" s="156" t="s">
        <v>19</v>
      </c>
      <c r="AA5"/>
    </row>
    <row r="6" spans="1:27" ht="41.25" customHeight="1" x14ac:dyDescent="0.2">
      <c r="A6" s="453">
        <v>5</v>
      </c>
      <c r="B6" s="441">
        <v>24</v>
      </c>
      <c r="C6" s="370" t="s">
        <v>436</v>
      </c>
      <c r="D6" s="371" t="s">
        <v>173</v>
      </c>
      <c r="E6" s="372" t="s">
        <v>437</v>
      </c>
      <c r="F6" s="372" t="s">
        <v>442</v>
      </c>
      <c r="G6" s="442"/>
      <c r="H6" s="443"/>
      <c r="I6" s="444" t="s">
        <v>443</v>
      </c>
      <c r="J6" s="442"/>
      <c r="K6" s="443"/>
      <c r="L6" s="444" t="s">
        <v>444</v>
      </c>
      <c r="M6" s="442"/>
      <c r="N6" s="443"/>
      <c r="O6" s="444" t="s">
        <v>445</v>
      </c>
      <c r="P6" s="442"/>
      <c r="Q6" s="443"/>
      <c r="R6" s="444" t="s">
        <v>446</v>
      </c>
      <c r="S6" s="442"/>
      <c r="T6" s="443"/>
      <c r="U6" s="445" t="s">
        <v>21</v>
      </c>
      <c r="V6" s="446">
        <v>50.43420510305684</v>
      </c>
      <c r="W6"/>
      <c r="X6" s="25" t="s">
        <v>71</v>
      </c>
      <c r="Y6" s="157">
        <f>+SUM(Y3:Y5)</f>
        <v>33</v>
      </c>
      <c r="Z6" s="156"/>
      <c r="AA6"/>
    </row>
    <row r="7" spans="1:27" ht="49.9" customHeight="1" x14ac:dyDescent="0.2">
      <c r="A7" s="453">
        <v>6</v>
      </c>
      <c r="B7" s="441">
        <v>7</v>
      </c>
      <c r="C7" s="370" t="s">
        <v>345</v>
      </c>
      <c r="D7" s="371" t="s">
        <v>503</v>
      </c>
      <c r="E7" s="372" t="s">
        <v>334</v>
      </c>
      <c r="F7" s="372" t="s">
        <v>346</v>
      </c>
      <c r="G7" s="442"/>
      <c r="H7" s="443"/>
      <c r="I7" s="444" t="s">
        <v>347</v>
      </c>
      <c r="J7" s="442"/>
      <c r="K7" s="443"/>
      <c r="L7" s="444" t="s">
        <v>348</v>
      </c>
      <c r="M7" s="442"/>
      <c r="N7" s="443"/>
      <c r="O7" s="444" t="s">
        <v>349</v>
      </c>
      <c r="P7" s="442"/>
      <c r="Q7" s="443"/>
      <c r="R7" s="444" t="s">
        <v>350</v>
      </c>
      <c r="S7" s="442"/>
      <c r="T7" s="443"/>
      <c r="U7" s="445" t="s">
        <v>21</v>
      </c>
      <c r="V7" s="446">
        <v>45.90927359620752</v>
      </c>
      <c r="W7"/>
    </row>
    <row r="8" spans="1:27" ht="46.5" customHeight="1" x14ac:dyDescent="0.2">
      <c r="A8" s="453">
        <v>7</v>
      </c>
      <c r="B8" s="441">
        <v>33</v>
      </c>
      <c r="C8" s="370" t="s">
        <v>493</v>
      </c>
      <c r="D8" s="371" t="s">
        <v>175</v>
      </c>
      <c r="E8" s="372" t="s">
        <v>477</v>
      </c>
      <c r="F8" s="372" t="s">
        <v>494</v>
      </c>
      <c r="G8" s="442"/>
      <c r="H8" s="443"/>
      <c r="I8" s="444" t="s">
        <v>495</v>
      </c>
      <c r="J8" s="442"/>
      <c r="K8" s="443"/>
      <c r="L8" s="444" t="s">
        <v>496</v>
      </c>
      <c r="M8" s="442"/>
      <c r="N8" s="443"/>
      <c r="O8" s="444" t="s">
        <v>497</v>
      </c>
      <c r="P8" s="442"/>
      <c r="Q8" s="443"/>
      <c r="R8" s="444" t="s">
        <v>498</v>
      </c>
      <c r="S8" s="442"/>
      <c r="T8" s="443"/>
      <c r="U8" s="445" t="s">
        <v>21</v>
      </c>
      <c r="V8" s="446">
        <v>48.766807842782853</v>
      </c>
      <c r="W8"/>
    </row>
    <row r="9" spans="1:27" ht="42" customHeight="1" x14ac:dyDescent="0.2">
      <c r="A9" s="453">
        <v>8</v>
      </c>
      <c r="B9" s="441">
        <v>13</v>
      </c>
      <c r="C9" s="370" t="s">
        <v>382</v>
      </c>
      <c r="D9" s="371" t="s">
        <v>234</v>
      </c>
      <c r="E9" s="372" t="s">
        <v>383</v>
      </c>
      <c r="F9" s="372" t="s">
        <v>384</v>
      </c>
      <c r="G9" s="442"/>
      <c r="H9" s="443"/>
      <c r="I9" s="444" t="s">
        <v>385</v>
      </c>
      <c r="J9" s="442"/>
      <c r="K9" s="443"/>
      <c r="L9" s="444" t="s">
        <v>386</v>
      </c>
      <c r="M9" s="442"/>
      <c r="N9" s="443"/>
      <c r="O9" s="444" t="s">
        <v>387</v>
      </c>
      <c r="P9" s="442"/>
      <c r="Q9" s="443"/>
      <c r="R9" s="444" t="s">
        <v>388</v>
      </c>
      <c r="S9" s="442"/>
      <c r="T9" s="443"/>
      <c r="U9" s="445" t="s">
        <v>21</v>
      </c>
      <c r="V9" s="446">
        <v>46.081328390728068</v>
      </c>
      <c r="W9"/>
    </row>
    <row r="10" spans="1:27" ht="45.75" customHeight="1" x14ac:dyDescent="0.2">
      <c r="A10" s="453">
        <v>9</v>
      </c>
      <c r="B10" s="441">
        <v>19</v>
      </c>
      <c r="C10" s="370" t="s">
        <v>418</v>
      </c>
      <c r="D10" s="371" t="s">
        <v>504</v>
      </c>
      <c r="E10" s="372" t="s">
        <v>419</v>
      </c>
      <c r="F10" s="372" t="s">
        <v>420</v>
      </c>
      <c r="G10" s="442"/>
      <c r="H10" s="443"/>
      <c r="I10" s="372" t="s">
        <v>419</v>
      </c>
      <c r="J10" s="442"/>
      <c r="K10" s="443"/>
      <c r="L10" s="444" t="s">
        <v>421</v>
      </c>
      <c r="M10" s="442"/>
      <c r="N10" s="443"/>
      <c r="O10" s="444" t="s">
        <v>422</v>
      </c>
      <c r="P10" s="442"/>
      <c r="Q10" s="443"/>
      <c r="R10" s="444" t="s">
        <v>423</v>
      </c>
      <c r="S10" s="442"/>
      <c r="T10" s="443"/>
      <c r="U10" s="445" t="s">
        <v>21</v>
      </c>
      <c r="V10" s="446">
        <v>53.262150308536278</v>
      </c>
      <c r="W10"/>
    </row>
    <row r="11" spans="1:27" ht="48.75" customHeight="1" x14ac:dyDescent="0.2">
      <c r="A11" s="453">
        <v>10</v>
      </c>
      <c r="B11" s="441">
        <v>20</v>
      </c>
      <c r="C11" s="370" t="s">
        <v>424</v>
      </c>
      <c r="D11" s="371" t="s">
        <v>505</v>
      </c>
      <c r="E11" s="372" t="s">
        <v>419</v>
      </c>
      <c r="F11" s="372" t="s">
        <v>425</v>
      </c>
      <c r="G11" s="442"/>
      <c r="H11" s="443"/>
      <c r="I11" s="444" t="s">
        <v>426</v>
      </c>
      <c r="J11" s="442"/>
      <c r="K11" s="443"/>
      <c r="L11" s="444" t="s">
        <v>427</v>
      </c>
      <c r="M11" s="442"/>
      <c r="N11" s="443"/>
      <c r="O11" s="444" t="s">
        <v>428</v>
      </c>
      <c r="P11" s="442"/>
      <c r="Q11" s="443"/>
      <c r="R11" s="444" t="s">
        <v>429</v>
      </c>
      <c r="S11" s="442"/>
      <c r="T11" s="443"/>
      <c r="U11" s="445" t="s">
        <v>21</v>
      </c>
      <c r="V11" s="446">
        <v>52.515848938673265</v>
      </c>
      <c r="W11"/>
    </row>
    <row r="12" spans="1:27" ht="42" customHeight="1" x14ac:dyDescent="0.2">
      <c r="A12" s="453">
        <v>11</v>
      </c>
      <c r="B12" s="441">
        <v>5</v>
      </c>
      <c r="C12" s="370" t="s">
        <v>333</v>
      </c>
      <c r="D12" s="371" t="s">
        <v>503</v>
      </c>
      <c r="E12" s="372" t="s">
        <v>334</v>
      </c>
      <c r="F12" s="372" t="s">
        <v>335</v>
      </c>
      <c r="G12" s="442"/>
      <c r="H12" s="443"/>
      <c r="I12" s="444" t="s">
        <v>336</v>
      </c>
      <c r="J12" s="442"/>
      <c r="K12" s="443"/>
      <c r="L12" s="444" t="s">
        <v>337</v>
      </c>
      <c r="M12" s="442"/>
      <c r="N12" s="443"/>
      <c r="O12" s="444" t="s">
        <v>338</v>
      </c>
      <c r="P12" s="442"/>
      <c r="Q12" s="443"/>
      <c r="R12" s="444" t="s">
        <v>339</v>
      </c>
      <c r="S12" s="442"/>
      <c r="T12" s="443"/>
      <c r="U12" s="445" t="s">
        <v>19</v>
      </c>
      <c r="V12" s="446">
        <v>50.552013322234913</v>
      </c>
      <c r="W12"/>
    </row>
    <row r="13" spans="1:27" ht="42" customHeight="1" x14ac:dyDescent="0.2">
      <c r="A13" s="453">
        <v>12</v>
      </c>
      <c r="B13" s="441">
        <v>11</v>
      </c>
      <c r="C13" s="370" t="s">
        <v>370</v>
      </c>
      <c r="D13" s="371" t="s">
        <v>506</v>
      </c>
      <c r="E13" s="372" t="s">
        <v>364</v>
      </c>
      <c r="F13" s="456" t="s">
        <v>371</v>
      </c>
      <c r="G13" s="442"/>
      <c r="H13" s="443"/>
      <c r="I13" s="444" t="s">
        <v>372</v>
      </c>
      <c r="J13" s="442"/>
      <c r="K13" s="443"/>
      <c r="L13" s="444" t="s">
        <v>364</v>
      </c>
      <c r="M13" s="442"/>
      <c r="N13" s="443"/>
      <c r="O13" s="444" t="s">
        <v>373</v>
      </c>
      <c r="P13" s="442"/>
      <c r="Q13" s="443"/>
      <c r="R13" s="444" t="s">
        <v>374</v>
      </c>
      <c r="S13" s="442"/>
      <c r="T13" s="443"/>
      <c r="U13" s="445" t="s">
        <v>21</v>
      </c>
      <c r="V13" s="446">
        <v>47.962972226344498</v>
      </c>
      <c r="W13"/>
    </row>
    <row r="14" spans="1:27" ht="52.5" customHeight="1" x14ac:dyDescent="0.2">
      <c r="A14" s="453">
        <v>13</v>
      </c>
      <c r="B14" s="441">
        <v>26</v>
      </c>
      <c r="C14" s="370" t="s">
        <v>447</v>
      </c>
      <c r="D14" s="371" t="s">
        <v>507</v>
      </c>
      <c r="E14" s="372" t="s">
        <v>437</v>
      </c>
      <c r="F14" s="372" t="s">
        <v>453</v>
      </c>
      <c r="G14" s="442"/>
      <c r="H14" s="443"/>
      <c r="I14" s="444" t="s">
        <v>454</v>
      </c>
      <c r="J14" s="442"/>
      <c r="K14" s="443"/>
      <c r="L14" s="424" t="s">
        <v>455</v>
      </c>
      <c r="M14" s="455"/>
      <c r="N14" s="443"/>
      <c r="O14" s="444" t="s">
        <v>456</v>
      </c>
      <c r="P14" s="442"/>
      <c r="Q14" s="443"/>
      <c r="R14" s="444" t="s">
        <v>457</v>
      </c>
      <c r="S14" s="442"/>
      <c r="T14" s="443"/>
      <c r="U14" s="445" t="s">
        <v>21</v>
      </c>
      <c r="V14" s="446">
        <v>46.709821541413007</v>
      </c>
      <c r="W14"/>
    </row>
    <row r="15" spans="1:27" ht="45.75" customHeight="1" x14ac:dyDescent="0.25">
      <c r="A15" s="472">
        <v>14</v>
      </c>
      <c r="B15" s="441">
        <v>15</v>
      </c>
      <c r="C15" s="370" t="s">
        <v>394</v>
      </c>
      <c r="D15" s="371" t="s">
        <v>508</v>
      </c>
      <c r="E15" s="372" t="s">
        <v>395</v>
      </c>
      <c r="F15" s="372" t="s">
        <v>396</v>
      </c>
      <c r="G15" s="442"/>
      <c r="H15" s="443"/>
      <c r="I15" s="444" t="s">
        <v>397</v>
      </c>
      <c r="J15" s="442"/>
      <c r="K15" s="443"/>
      <c r="L15" s="444" t="s">
        <v>398</v>
      </c>
      <c r="M15" s="442"/>
      <c r="N15" s="443"/>
      <c r="O15" s="444" t="s">
        <v>399</v>
      </c>
      <c r="P15" s="442"/>
      <c r="Q15" s="443"/>
      <c r="R15" s="444" t="s">
        <v>400</v>
      </c>
      <c r="S15" s="442"/>
      <c r="T15" s="443"/>
      <c r="U15" s="445" t="s">
        <v>21</v>
      </c>
      <c r="V15" s="446">
        <v>50.254479075659567</v>
      </c>
      <c r="W15"/>
    </row>
    <row r="16" spans="1:27" ht="40.5" customHeight="1" x14ac:dyDescent="0.2">
      <c r="A16" s="453">
        <v>15</v>
      </c>
      <c r="B16" s="441">
        <v>29</v>
      </c>
      <c r="C16" s="370" t="s">
        <v>470</v>
      </c>
      <c r="D16" s="371" t="s">
        <v>509</v>
      </c>
      <c r="E16" s="372" t="s">
        <v>471</v>
      </c>
      <c r="F16" s="372" t="s">
        <v>471</v>
      </c>
      <c r="G16" s="442"/>
      <c r="H16" s="443"/>
      <c r="I16" s="444" t="s">
        <v>472</v>
      </c>
      <c r="J16" s="442"/>
      <c r="K16" s="443"/>
      <c r="L16" s="444" t="s">
        <v>473</v>
      </c>
      <c r="M16" s="442"/>
      <c r="N16" s="443"/>
      <c r="O16" s="444" t="s">
        <v>474</v>
      </c>
      <c r="P16" s="442"/>
      <c r="Q16" s="443"/>
      <c r="R16" s="444" t="s">
        <v>475</v>
      </c>
      <c r="S16" s="442"/>
      <c r="T16" s="443"/>
      <c r="U16" s="445" t="s">
        <v>19</v>
      </c>
      <c r="V16" s="446">
        <v>54.245164007166423</v>
      </c>
      <c r="W16"/>
    </row>
    <row r="17" spans="1:23" ht="53.25" customHeight="1" x14ac:dyDescent="0.2">
      <c r="A17" s="453">
        <v>16</v>
      </c>
      <c r="B17" s="441">
        <v>23</v>
      </c>
      <c r="C17" s="370" t="s">
        <v>436</v>
      </c>
      <c r="D17" s="371" t="s">
        <v>511</v>
      </c>
      <c r="E17" s="372" t="s">
        <v>437</v>
      </c>
      <c r="F17" s="372" t="s">
        <v>438</v>
      </c>
      <c r="G17" s="442"/>
      <c r="H17" s="443"/>
      <c r="I17" s="444" t="s">
        <v>439</v>
      </c>
      <c r="J17" s="442"/>
      <c r="K17" s="443"/>
      <c r="L17" s="444" t="s">
        <v>440</v>
      </c>
      <c r="M17" s="442"/>
      <c r="N17" s="443"/>
      <c r="O17" s="444" t="s">
        <v>437</v>
      </c>
      <c r="P17" s="442"/>
      <c r="Q17" s="443"/>
      <c r="R17" s="444" t="s">
        <v>441</v>
      </c>
      <c r="S17" s="442"/>
      <c r="T17" s="443"/>
      <c r="U17" s="445" t="s">
        <v>19</v>
      </c>
      <c r="V17" s="446">
        <v>54.613931130454091</v>
      </c>
      <c r="W17"/>
    </row>
    <row r="18" spans="1:23" ht="53.25" customHeight="1" x14ac:dyDescent="0.2">
      <c r="A18" s="453">
        <v>17</v>
      </c>
      <c r="B18" s="441">
        <v>1</v>
      </c>
      <c r="C18" s="370" t="s">
        <v>311</v>
      </c>
      <c r="D18" s="371" t="s">
        <v>510</v>
      </c>
      <c r="E18" s="372" t="s">
        <v>312</v>
      </c>
      <c r="F18" s="372" t="s">
        <v>313</v>
      </c>
      <c r="G18" s="442"/>
      <c r="H18" s="443"/>
      <c r="I18" s="444" t="s">
        <v>314</v>
      </c>
      <c r="J18" s="442"/>
      <c r="K18" s="443"/>
      <c r="L18" s="444" t="s">
        <v>315</v>
      </c>
      <c r="M18" s="442"/>
      <c r="N18" s="443"/>
      <c r="O18" s="444" t="s">
        <v>316</v>
      </c>
      <c r="P18" s="442"/>
      <c r="Q18" s="443"/>
      <c r="R18" s="444" t="s">
        <v>317</v>
      </c>
      <c r="S18" s="442"/>
      <c r="T18" s="443"/>
      <c r="U18" s="445" t="s">
        <v>20</v>
      </c>
      <c r="V18" s="446">
        <v>55.086259897577371</v>
      </c>
      <c r="W18"/>
    </row>
    <row r="19" spans="1:23" ht="41.25" customHeight="1" x14ac:dyDescent="0.2">
      <c r="A19" s="453">
        <v>18</v>
      </c>
      <c r="B19" s="441">
        <v>16</v>
      </c>
      <c r="C19" s="370" t="s">
        <v>401</v>
      </c>
      <c r="D19" s="371" t="s">
        <v>512</v>
      </c>
      <c r="E19" s="372" t="s">
        <v>395</v>
      </c>
      <c r="F19" s="372" t="s">
        <v>402</v>
      </c>
      <c r="G19" s="442"/>
      <c r="H19" s="443"/>
      <c r="I19" s="444" t="s">
        <v>403</v>
      </c>
      <c r="J19" s="442"/>
      <c r="K19" s="443"/>
      <c r="L19" s="444" t="s">
        <v>404</v>
      </c>
      <c r="M19" s="442"/>
      <c r="N19" s="443"/>
      <c r="O19" s="444" t="s">
        <v>395</v>
      </c>
      <c r="P19" s="442"/>
      <c r="Q19" s="443"/>
      <c r="R19" s="444" t="s">
        <v>405</v>
      </c>
      <c r="S19" s="442"/>
      <c r="T19" s="443"/>
      <c r="U19" s="445" t="s">
        <v>19</v>
      </c>
      <c r="V19" s="446">
        <v>58.073109212645861</v>
      </c>
      <c r="W19"/>
    </row>
    <row r="20" spans="1:23" ht="51.75" customHeight="1" x14ac:dyDescent="0.2">
      <c r="A20" s="453">
        <v>19</v>
      </c>
      <c r="B20" s="441">
        <v>31</v>
      </c>
      <c r="C20" s="370" t="s">
        <v>476</v>
      </c>
      <c r="D20" s="371" t="s">
        <v>513</v>
      </c>
      <c r="E20" s="372" t="s">
        <v>477</v>
      </c>
      <c r="F20" s="372" t="s">
        <v>482</v>
      </c>
      <c r="G20" s="442"/>
      <c r="H20" s="443"/>
      <c r="I20" s="444" t="s">
        <v>483</v>
      </c>
      <c r="J20" s="442"/>
      <c r="K20" s="443"/>
      <c r="L20" s="444" t="s">
        <v>484</v>
      </c>
      <c r="M20" s="442"/>
      <c r="N20" s="443"/>
      <c r="O20" s="444" t="s">
        <v>485</v>
      </c>
      <c r="P20" s="442"/>
      <c r="Q20" s="443"/>
      <c r="R20" s="444" t="s">
        <v>486</v>
      </c>
      <c r="S20" s="442"/>
      <c r="T20" s="443"/>
      <c r="U20" s="445" t="s">
        <v>19</v>
      </c>
      <c r="V20" s="446">
        <v>55.204068116755458</v>
      </c>
      <c r="W20"/>
    </row>
    <row r="21" spans="1:23" ht="42.75" customHeight="1" x14ac:dyDescent="0.2">
      <c r="A21" s="453">
        <v>20</v>
      </c>
      <c r="B21" s="441">
        <v>27</v>
      </c>
      <c r="C21" s="370" t="s">
        <v>458</v>
      </c>
      <c r="D21" s="371" t="s">
        <v>514</v>
      </c>
      <c r="E21" s="372" t="s">
        <v>459</v>
      </c>
      <c r="F21" s="372" t="s">
        <v>460</v>
      </c>
      <c r="G21" s="442"/>
      <c r="H21" s="443"/>
      <c r="I21" s="444" t="s">
        <v>459</v>
      </c>
      <c r="J21" s="442"/>
      <c r="K21" s="443"/>
      <c r="L21" s="444" t="s">
        <v>461</v>
      </c>
      <c r="M21" s="442"/>
      <c r="N21" s="443"/>
      <c r="O21" s="444" t="s">
        <v>462</v>
      </c>
      <c r="P21" s="442"/>
      <c r="Q21" s="443"/>
      <c r="R21" s="444" t="s">
        <v>463</v>
      </c>
      <c r="S21" s="442"/>
      <c r="T21" s="443"/>
      <c r="U21" s="445" t="s">
        <v>21</v>
      </c>
      <c r="V21" s="446">
        <v>55.385985924974634</v>
      </c>
      <c r="W21"/>
    </row>
    <row r="22" spans="1:23" ht="50.25" customHeight="1" x14ac:dyDescent="0.2">
      <c r="A22" s="453">
        <v>21</v>
      </c>
      <c r="B22" s="441">
        <v>25</v>
      </c>
      <c r="C22" s="370" t="s">
        <v>447</v>
      </c>
      <c r="D22" s="371" t="s">
        <v>507</v>
      </c>
      <c r="E22" s="372" t="s">
        <v>437</v>
      </c>
      <c r="F22" s="372" t="s">
        <v>448</v>
      </c>
      <c r="G22" s="442"/>
      <c r="H22" s="443"/>
      <c r="I22" s="444" t="s">
        <v>449</v>
      </c>
      <c r="J22" s="442"/>
      <c r="K22" s="443"/>
      <c r="L22" s="444" t="s">
        <v>450</v>
      </c>
      <c r="M22" s="442"/>
      <c r="N22" s="443"/>
      <c r="O22" s="444" t="s">
        <v>451</v>
      </c>
      <c r="P22" s="442"/>
      <c r="Q22" s="443"/>
      <c r="R22" s="444" t="s">
        <v>452</v>
      </c>
      <c r="S22" s="442"/>
      <c r="T22" s="443"/>
      <c r="U22" s="445" t="s">
        <v>19</v>
      </c>
      <c r="V22" s="446">
        <v>50.87475304826232</v>
      </c>
      <c r="W22"/>
    </row>
    <row r="23" spans="1:23" ht="40.5" customHeight="1" x14ac:dyDescent="0.2">
      <c r="A23" s="453">
        <v>22</v>
      </c>
      <c r="B23" s="441">
        <v>9</v>
      </c>
      <c r="C23" s="370" t="s">
        <v>357</v>
      </c>
      <c r="D23" s="371" t="s">
        <v>515</v>
      </c>
      <c r="E23" s="372" t="s">
        <v>358</v>
      </c>
      <c r="F23" s="372" t="s">
        <v>359</v>
      </c>
      <c r="G23" s="442"/>
      <c r="H23" s="443"/>
      <c r="I23" s="444" t="s">
        <v>360</v>
      </c>
      <c r="J23" s="442"/>
      <c r="K23" s="443"/>
      <c r="L23" s="444" t="s">
        <v>361</v>
      </c>
      <c r="M23" s="442"/>
      <c r="N23" s="443"/>
      <c r="O23" s="444" t="s">
        <v>358</v>
      </c>
      <c r="P23" s="442"/>
      <c r="Q23" s="443"/>
      <c r="R23" s="444" t="s">
        <v>362</v>
      </c>
      <c r="S23" s="442"/>
      <c r="T23" s="443"/>
      <c r="U23" s="445" t="s">
        <v>19</v>
      </c>
      <c r="V23" s="446">
        <v>51.871465377029423</v>
      </c>
      <c r="W23"/>
    </row>
    <row r="24" spans="1:23" ht="50.25" customHeight="1" x14ac:dyDescent="0.2">
      <c r="A24" s="453">
        <v>23</v>
      </c>
      <c r="B24" s="441">
        <v>28</v>
      </c>
      <c r="C24" s="370" t="s">
        <v>464</v>
      </c>
      <c r="D24" s="371" t="s">
        <v>516</v>
      </c>
      <c r="E24" s="372" t="s">
        <v>465</v>
      </c>
      <c r="F24" s="372" t="s">
        <v>466</v>
      </c>
      <c r="G24" s="442"/>
      <c r="H24" s="443"/>
      <c r="I24" s="444" t="s">
        <v>467</v>
      </c>
      <c r="J24" s="442"/>
      <c r="K24" s="443"/>
      <c r="L24" s="444" t="s">
        <v>468</v>
      </c>
      <c r="M24" s="442"/>
      <c r="N24" s="443"/>
      <c r="O24" s="444" t="s">
        <v>465</v>
      </c>
      <c r="P24" s="442"/>
      <c r="Q24" s="443"/>
      <c r="R24" s="444" t="s">
        <v>469</v>
      </c>
      <c r="S24" s="442"/>
      <c r="T24" s="443"/>
      <c r="U24" s="445" t="s">
        <v>21</v>
      </c>
      <c r="V24" s="446">
        <v>49.531739349632183</v>
      </c>
      <c r="W24"/>
    </row>
    <row r="25" spans="1:23" ht="38.25" customHeight="1" x14ac:dyDescent="0.2">
      <c r="A25" s="453">
        <v>24</v>
      </c>
      <c r="B25" s="441">
        <v>17</v>
      </c>
      <c r="C25" s="370" t="s">
        <v>406</v>
      </c>
      <c r="D25" s="371" t="s">
        <v>517</v>
      </c>
      <c r="E25" s="372" t="s">
        <v>407</v>
      </c>
      <c r="F25" s="372" t="s">
        <v>408</v>
      </c>
      <c r="G25" s="442"/>
      <c r="H25" s="443"/>
      <c r="I25" s="444" t="s">
        <v>409</v>
      </c>
      <c r="J25" s="442"/>
      <c r="K25" s="443"/>
      <c r="L25" s="444" t="s">
        <v>410</v>
      </c>
      <c r="M25" s="442"/>
      <c r="N25" s="443"/>
      <c r="O25" s="444" t="s">
        <v>411</v>
      </c>
      <c r="P25" s="442"/>
      <c r="Q25" s="443"/>
      <c r="R25" s="444" t="s">
        <v>412</v>
      </c>
      <c r="S25" s="442"/>
      <c r="T25" s="443"/>
      <c r="U25" s="445" t="s">
        <v>19</v>
      </c>
      <c r="V25" s="446">
        <v>53.303246198947235</v>
      </c>
      <c r="W25"/>
    </row>
    <row r="26" spans="1:23" ht="34.5" customHeight="1" x14ac:dyDescent="0.2">
      <c r="A26" s="453">
        <v>25</v>
      </c>
      <c r="B26" s="441">
        <v>32</v>
      </c>
      <c r="C26" s="370" t="s">
        <v>487</v>
      </c>
      <c r="D26" s="371" t="s">
        <v>518</v>
      </c>
      <c r="E26" s="372" t="s">
        <v>477</v>
      </c>
      <c r="F26" s="372" t="s">
        <v>488</v>
      </c>
      <c r="G26" s="442"/>
      <c r="H26" s="443"/>
      <c r="I26" s="444" t="s">
        <v>489</v>
      </c>
      <c r="J26" s="442"/>
      <c r="K26" s="443"/>
      <c r="L26" s="469" t="s">
        <v>490</v>
      </c>
      <c r="M26" s="442"/>
      <c r="N26" s="443"/>
      <c r="O26" s="444" t="s">
        <v>491</v>
      </c>
      <c r="P26" s="442"/>
      <c r="Q26" s="443"/>
      <c r="R26" s="444" t="s">
        <v>492</v>
      </c>
      <c r="S26" s="442"/>
      <c r="T26" s="443"/>
      <c r="U26" s="445" t="s">
        <v>21</v>
      </c>
      <c r="V26" s="446">
        <v>53.839684555111617</v>
      </c>
      <c r="W26"/>
    </row>
    <row r="27" spans="1:23" ht="38.25" customHeight="1" x14ac:dyDescent="0.2">
      <c r="A27" s="453">
        <v>26</v>
      </c>
      <c r="B27" s="441">
        <v>10</v>
      </c>
      <c r="C27" s="370" t="s">
        <v>363</v>
      </c>
      <c r="D27" s="371" t="s">
        <v>519</v>
      </c>
      <c r="E27" s="372" t="s">
        <v>364</v>
      </c>
      <c r="F27" s="372" t="s">
        <v>365</v>
      </c>
      <c r="G27" s="442"/>
      <c r="H27" s="443"/>
      <c r="I27" s="444" t="s">
        <v>366</v>
      </c>
      <c r="J27" s="442"/>
      <c r="K27" s="443"/>
      <c r="L27" s="444" t="s">
        <v>367</v>
      </c>
      <c r="M27" s="442"/>
      <c r="N27" s="443"/>
      <c r="O27" s="444" t="s">
        <v>368</v>
      </c>
      <c r="P27" s="442"/>
      <c r="Q27" s="443"/>
      <c r="R27" s="444" t="s">
        <v>369</v>
      </c>
      <c r="S27" s="442"/>
      <c r="T27" s="443"/>
      <c r="U27" s="445" t="s">
        <v>21</v>
      </c>
      <c r="V27" s="446">
        <v>56.029821541412993</v>
      </c>
      <c r="W27"/>
    </row>
    <row r="28" spans="1:23" ht="38.25" customHeight="1" x14ac:dyDescent="0.2">
      <c r="A28" s="453">
        <v>27</v>
      </c>
      <c r="B28" s="441">
        <v>18</v>
      </c>
      <c r="C28" s="370" t="s">
        <v>406</v>
      </c>
      <c r="D28" s="371" t="s">
        <v>517</v>
      </c>
      <c r="E28" s="372" t="s">
        <v>407</v>
      </c>
      <c r="F28" s="372" t="s">
        <v>413</v>
      </c>
      <c r="G28" s="442"/>
      <c r="H28" s="443"/>
      <c r="I28" s="444" t="s">
        <v>414</v>
      </c>
      <c r="J28" s="442"/>
      <c r="K28" s="443"/>
      <c r="L28" s="444" t="s">
        <v>415</v>
      </c>
      <c r="M28" s="442"/>
      <c r="N28" s="443"/>
      <c r="O28" s="444" t="s">
        <v>416</v>
      </c>
      <c r="P28" s="442"/>
      <c r="Q28" s="443"/>
      <c r="R28" s="444" t="s">
        <v>417</v>
      </c>
      <c r="S28" s="442"/>
      <c r="T28" s="443"/>
      <c r="U28" s="445" t="s">
        <v>20</v>
      </c>
      <c r="V28" s="446">
        <v>46.899958527714368</v>
      </c>
      <c r="W28"/>
    </row>
    <row r="29" spans="1:23" ht="44.25" customHeight="1" x14ac:dyDescent="0.2">
      <c r="A29" s="453">
        <v>28</v>
      </c>
      <c r="B29" s="441">
        <v>30</v>
      </c>
      <c r="C29" s="370" t="s">
        <v>476</v>
      </c>
      <c r="D29" s="371" t="s">
        <v>513</v>
      </c>
      <c r="E29" s="372" t="s">
        <v>477</v>
      </c>
      <c r="F29" s="372" t="s">
        <v>477</v>
      </c>
      <c r="G29" s="442"/>
      <c r="H29" s="443"/>
      <c r="I29" s="444" t="s">
        <v>478</v>
      </c>
      <c r="J29" s="467"/>
      <c r="K29" s="443"/>
      <c r="L29" s="444" t="s">
        <v>479</v>
      </c>
      <c r="M29" s="442"/>
      <c r="N29" s="443"/>
      <c r="O29" s="444" t="s">
        <v>480</v>
      </c>
      <c r="P29" s="442"/>
      <c r="Q29" s="443"/>
      <c r="R29" s="444" t="s">
        <v>481</v>
      </c>
      <c r="S29" s="442"/>
      <c r="T29" s="443"/>
      <c r="U29" s="445" t="s">
        <v>21</v>
      </c>
      <c r="V29" s="446">
        <v>52.863246198947238</v>
      </c>
      <c r="W29"/>
    </row>
    <row r="30" spans="1:23" ht="27.6" customHeight="1" x14ac:dyDescent="0.2">
      <c r="A30" s="453">
        <v>29</v>
      </c>
      <c r="B30" s="441">
        <v>12</v>
      </c>
      <c r="C30" s="370" t="s">
        <v>375</v>
      </c>
      <c r="D30" s="371" t="s">
        <v>520</v>
      </c>
      <c r="E30" s="372" t="s">
        <v>376</v>
      </c>
      <c r="F30" s="372" t="s">
        <v>377</v>
      </c>
      <c r="G30" s="442"/>
      <c r="H30" s="443"/>
      <c r="I30" s="444" t="s">
        <v>378</v>
      </c>
      <c r="J30" s="468"/>
      <c r="K30" s="443"/>
      <c r="L30" s="444" t="s">
        <v>379</v>
      </c>
      <c r="M30" s="442"/>
      <c r="N30" s="443"/>
      <c r="O30" s="444" t="s">
        <v>380</v>
      </c>
      <c r="P30" s="442"/>
      <c r="Q30" s="443"/>
      <c r="R30" s="444" t="s">
        <v>381</v>
      </c>
      <c r="S30" s="442"/>
      <c r="T30" s="443"/>
      <c r="U30" s="445" t="s">
        <v>19</v>
      </c>
      <c r="V30" s="446">
        <v>57.463246198947239</v>
      </c>
      <c r="W30"/>
    </row>
    <row r="31" spans="1:23" ht="27.6" customHeight="1" x14ac:dyDescent="0.2">
      <c r="A31" s="453">
        <v>30</v>
      </c>
      <c r="B31" s="441">
        <v>14</v>
      </c>
      <c r="C31" s="370" t="s">
        <v>382</v>
      </c>
      <c r="D31" s="371" t="s">
        <v>521</v>
      </c>
      <c r="E31" s="372" t="s">
        <v>383</v>
      </c>
      <c r="F31" s="372" t="s">
        <v>389</v>
      </c>
      <c r="G31" s="442"/>
      <c r="H31" s="443"/>
      <c r="I31" s="444" t="s">
        <v>390</v>
      </c>
      <c r="J31" s="442"/>
      <c r="K31" s="443"/>
      <c r="L31" s="444" t="s">
        <v>391</v>
      </c>
      <c r="M31" s="442"/>
      <c r="N31" s="443"/>
      <c r="O31" s="444" t="s">
        <v>392</v>
      </c>
      <c r="P31" s="442"/>
      <c r="Q31" s="443"/>
      <c r="R31" s="444" t="s">
        <v>393</v>
      </c>
      <c r="S31" s="442"/>
      <c r="T31" s="443"/>
      <c r="U31" s="445" t="s">
        <v>19</v>
      </c>
      <c r="V31" s="446">
        <v>51.332287294837649</v>
      </c>
      <c r="W31"/>
    </row>
    <row r="32" spans="1:23" ht="27.6" customHeight="1" x14ac:dyDescent="0.2">
      <c r="A32" s="453">
        <v>31</v>
      </c>
      <c r="B32" s="441">
        <v>21</v>
      </c>
      <c r="C32" s="370" t="s">
        <v>430</v>
      </c>
      <c r="D32" s="371" t="s">
        <v>522</v>
      </c>
      <c r="E32" s="372" t="s">
        <v>419</v>
      </c>
      <c r="F32" s="372" t="s">
        <v>431</v>
      </c>
      <c r="G32" s="442"/>
      <c r="H32" s="443"/>
      <c r="I32" s="444" t="s">
        <v>432</v>
      </c>
      <c r="J32" s="442"/>
      <c r="K32" s="443"/>
      <c r="L32" s="444" t="s">
        <v>433</v>
      </c>
      <c r="M32" s="442"/>
      <c r="N32" s="443"/>
      <c r="O32" s="444" t="s">
        <v>434</v>
      </c>
      <c r="P32" s="442"/>
      <c r="Q32" s="443"/>
      <c r="R32" s="444" t="s">
        <v>435</v>
      </c>
      <c r="S32" s="442"/>
      <c r="T32" s="443"/>
      <c r="U32" s="445" t="s">
        <v>21</v>
      </c>
      <c r="V32" s="446">
        <v>52.881876335933534</v>
      </c>
      <c r="W32"/>
    </row>
    <row r="33" spans="1:23" ht="27.6" customHeight="1" x14ac:dyDescent="0.2">
      <c r="A33" s="457">
        <v>32</v>
      </c>
      <c r="B33" s="458">
        <v>6</v>
      </c>
      <c r="C33" s="459" t="s">
        <v>333</v>
      </c>
      <c r="D33" s="460" t="s">
        <v>524</v>
      </c>
      <c r="E33" s="461" t="s">
        <v>334</v>
      </c>
      <c r="F33" s="461" t="s">
        <v>340</v>
      </c>
      <c r="G33" s="462"/>
      <c r="H33" s="463"/>
      <c r="I33" s="464" t="s">
        <v>341</v>
      </c>
      <c r="J33" s="462"/>
      <c r="K33" s="463"/>
      <c r="L33" s="464" t="s">
        <v>342</v>
      </c>
      <c r="M33" s="462"/>
      <c r="N33" s="463"/>
      <c r="O33" s="464" t="s">
        <v>343</v>
      </c>
      <c r="P33" s="462"/>
      <c r="Q33" s="463"/>
      <c r="R33" s="464" t="s">
        <v>344</v>
      </c>
      <c r="S33" s="462"/>
      <c r="T33" s="463"/>
      <c r="U33" s="465" t="s">
        <v>19</v>
      </c>
      <c r="V33" s="466">
        <v>42.811191404426694</v>
      </c>
      <c r="W33"/>
    </row>
    <row r="34" spans="1:23" ht="27.6" customHeight="1" x14ac:dyDescent="0.2">
      <c r="A34" s="118"/>
      <c r="B34" s="441">
        <v>33</v>
      </c>
      <c r="C34" s="370" t="str">
        <f>[2]FFA_Inscriptions!$E39</f>
        <v>VILLENNES - POISSY AC 3</v>
      </c>
      <c r="D34" s="371" t="s">
        <v>523</v>
      </c>
      <c r="E34" s="372" t="str">
        <f>PROPER([2]FFA_Inscriptions!$EI39)&amp;" "&amp;[2]FFA_Inscriptions!$EH39</f>
        <v>Frederic LE ROUX</v>
      </c>
      <c r="F34" s="372" t="str">
        <f>PROPER([2]FFA_Inscriptions!$G39) &amp; " " &amp; [2]FFA_Inscriptions!$F39</f>
        <v>Virginie ALEXANDRE</v>
      </c>
      <c r="G34" s="442"/>
      <c r="H34" s="443"/>
      <c r="I34" s="444" t="str">
        <f>PROPER([2]FFA_Inscriptions!$S39)&amp;" " &amp;[2]FFA_Inscriptions!$R39</f>
        <v>Jihad LEMARQRI</v>
      </c>
      <c r="J34" s="442"/>
      <c r="K34" s="443"/>
      <c r="L34" s="444" t="str">
        <f>PROPER([2]FFA_Inscriptions!$AE39)&amp;" " &amp;[2]FFA_Inscriptions!$AD39</f>
        <v>Cyrille BRUZON-BASCOU</v>
      </c>
      <c r="M34" s="442"/>
      <c r="N34" s="443"/>
      <c r="O34" s="444" t="str">
        <f>PROPER([2]FFA_Inscriptions!$AQ39)&amp;" "&amp;[2]FFA_Inscriptions!$AP39</f>
        <v>Sebastien CARPENTIER</v>
      </c>
      <c r="P34" s="442"/>
      <c r="Q34" s="443"/>
      <c r="R34" s="444" t="str">
        <f>PROPER([2]FFA_Inscriptions!$CY39)&amp;" "&amp;[2]FFA_Inscriptions!$CX39</f>
        <v>Marie Estelle D'ARBAUMONT</v>
      </c>
      <c r="S34" s="442"/>
      <c r="T34" s="443"/>
      <c r="U34" s="445" t="s">
        <v>21</v>
      </c>
      <c r="V34" s="446" t="e">
        <f>AVERAGE(H34,K34,N34,Q34,T34)</f>
        <v>#DIV/0!</v>
      </c>
      <c r="W34"/>
    </row>
    <row r="35" spans="1:23" ht="20.25" x14ac:dyDescent="0.2">
      <c r="A35" s="118"/>
      <c r="B35" s="242">
        <v>34</v>
      </c>
      <c r="C35" s="119"/>
      <c r="D35" s="125"/>
      <c r="E35" s="120"/>
      <c r="F35" s="121"/>
      <c r="H35" s="244"/>
      <c r="I35" s="123"/>
      <c r="J35" s="123"/>
      <c r="K35" s="244"/>
      <c r="L35" s="123"/>
      <c r="M35" s="123"/>
      <c r="N35" s="244"/>
      <c r="O35" s="121"/>
      <c r="P35" s="122"/>
      <c r="Q35" s="244"/>
      <c r="R35" s="130"/>
      <c r="S35" s="131"/>
      <c r="T35" s="244"/>
      <c r="U35" s="126"/>
      <c r="V35" s="143"/>
      <c r="W35"/>
    </row>
    <row r="36" spans="1:23" s="63" customFormat="1" ht="20.25" x14ac:dyDescent="0.2">
      <c r="A36" s="118"/>
      <c r="B36" s="242">
        <v>35</v>
      </c>
      <c r="C36" s="119"/>
      <c r="D36" s="125"/>
      <c r="E36" s="120"/>
      <c r="F36" s="121"/>
      <c r="G36" s="383"/>
      <c r="H36" s="244"/>
      <c r="I36" s="123"/>
      <c r="J36" s="123"/>
      <c r="K36" s="244"/>
      <c r="L36" s="123"/>
      <c r="M36" s="123"/>
      <c r="N36" s="244"/>
      <c r="O36" s="123"/>
      <c r="P36" s="123"/>
      <c r="Q36" s="244"/>
      <c r="R36" s="130"/>
      <c r="S36" s="131"/>
      <c r="T36" s="244"/>
      <c r="U36" s="126"/>
      <c r="V36" s="143"/>
      <c r="W36"/>
    </row>
    <row r="37" spans="1:23" ht="20.25" x14ac:dyDescent="0.2">
      <c r="A37" s="118"/>
      <c r="B37" s="242">
        <v>36</v>
      </c>
      <c r="C37" s="119"/>
      <c r="D37" s="125"/>
      <c r="E37" s="120"/>
      <c r="F37" s="121"/>
      <c r="H37" s="244"/>
      <c r="I37" s="123"/>
      <c r="J37" s="123"/>
      <c r="K37" s="244"/>
      <c r="L37" s="123"/>
      <c r="M37" s="123"/>
      <c r="N37" s="244"/>
      <c r="O37" s="121"/>
      <c r="P37" s="122"/>
      <c r="Q37" s="244"/>
      <c r="R37" s="130"/>
      <c r="S37" s="131"/>
      <c r="T37" s="244"/>
      <c r="U37" s="126"/>
      <c r="V37" s="143"/>
      <c r="W37"/>
    </row>
    <row r="38" spans="1:23" ht="20.25" x14ac:dyDescent="0.2">
      <c r="A38" s="132"/>
      <c r="B38" s="242">
        <v>37</v>
      </c>
      <c r="C38" s="128"/>
      <c r="D38" s="129"/>
      <c r="E38" s="133"/>
      <c r="F38" s="121"/>
      <c r="H38" s="244"/>
      <c r="I38" s="123"/>
      <c r="J38" s="123"/>
      <c r="K38" s="244"/>
      <c r="L38" s="123"/>
      <c r="M38" s="123"/>
      <c r="N38" s="244"/>
      <c r="O38" s="124"/>
      <c r="P38" s="123"/>
      <c r="Q38" s="244"/>
      <c r="R38" s="124"/>
      <c r="S38" s="123"/>
      <c r="T38" s="244"/>
      <c r="U38" s="126"/>
      <c r="V38" s="143"/>
      <c r="W38"/>
    </row>
    <row r="39" spans="1:23" ht="20.25" x14ac:dyDescent="0.2">
      <c r="A39" s="132"/>
      <c r="B39" s="242">
        <v>38</v>
      </c>
      <c r="C39" s="128"/>
      <c r="D39" s="129"/>
      <c r="E39" s="133"/>
      <c r="F39" s="121"/>
      <c r="H39" s="244"/>
      <c r="I39" s="123"/>
      <c r="J39" s="123"/>
      <c r="K39" s="244"/>
      <c r="L39" s="123"/>
      <c r="M39" s="123"/>
      <c r="N39" s="244"/>
      <c r="O39" s="124"/>
      <c r="P39" s="123"/>
      <c r="Q39" s="244"/>
      <c r="R39" s="124"/>
      <c r="S39" s="123"/>
      <c r="T39" s="244"/>
      <c r="U39" s="126"/>
      <c r="V39" s="143"/>
      <c r="W39"/>
    </row>
    <row r="40" spans="1:23" ht="20.25" x14ac:dyDescent="0.2">
      <c r="A40" s="132"/>
      <c r="B40" s="242">
        <v>39</v>
      </c>
      <c r="C40" s="128"/>
      <c r="D40" s="129"/>
      <c r="E40" s="133"/>
      <c r="F40" s="121"/>
      <c r="H40" s="244"/>
      <c r="I40" s="123"/>
      <c r="J40" s="123"/>
      <c r="K40" s="244"/>
      <c r="L40" s="123"/>
      <c r="M40" s="123"/>
      <c r="N40" s="244"/>
      <c r="O40" s="124"/>
      <c r="P40" s="123"/>
      <c r="Q40" s="244"/>
      <c r="R40" s="124"/>
      <c r="S40" s="123"/>
      <c r="T40" s="244"/>
      <c r="U40" s="126"/>
      <c r="V40" s="143"/>
      <c r="W40"/>
    </row>
    <row r="41" spans="1:23" ht="21" thickBot="1" x14ac:dyDescent="0.25">
      <c r="A41" s="134"/>
      <c r="B41" s="243">
        <v>40</v>
      </c>
      <c r="C41" s="135"/>
      <c r="D41" s="136"/>
      <c r="E41" s="137"/>
      <c r="F41" s="121"/>
      <c r="H41" s="244"/>
      <c r="I41" s="127"/>
      <c r="J41" s="123"/>
      <c r="K41" s="244"/>
      <c r="L41" s="123"/>
      <c r="M41" s="123"/>
      <c r="N41" s="244"/>
      <c r="O41" s="124"/>
      <c r="P41" s="123"/>
      <c r="Q41" s="244"/>
      <c r="R41" s="124"/>
      <c r="S41" s="123"/>
      <c r="T41" s="244"/>
      <c r="U41" s="126"/>
      <c r="V41" s="143"/>
      <c r="W41"/>
    </row>
    <row r="42" spans="1:23" ht="27.6" customHeight="1" thickTop="1" x14ac:dyDescent="0.2"/>
  </sheetData>
  <autoFilter ref="A1:W42" xr:uid="{00000000-0009-0000-0000-00000C000000}">
    <sortState xmlns:xlrd2="http://schemas.microsoft.com/office/spreadsheetml/2017/richdata2" ref="A2:W42">
      <sortCondition ref="A1:A42"/>
    </sortState>
  </autoFilter>
  <sortState xmlns:xlrd2="http://schemas.microsoft.com/office/spreadsheetml/2017/richdata2" ref="A2:W31">
    <sortCondition ref="B2:B31"/>
  </sortState>
  <pageMargins left="0.78740157480314965" right="0.78740157480314965" top="0.98425196850393704" bottom="0.98425196850393704" header="0.51181102362204722" footer="0.51181102362204722"/>
  <pageSetup paperSize="9" scale="40" fitToHeight="2" orientation="landscape" horizontalDpi="300" verticalDpi="300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0C001-FF1E-4C3E-8687-1D1BD15B1966}">
  <sheetPr codeName="Feuil9">
    <tabColor theme="5" tint="0.39997558519241921"/>
  </sheetPr>
  <dimension ref="A1:N48"/>
  <sheetViews>
    <sheetView zoomScale="70" zoomScaleNormal="70" workbookViewId="0">
      <pane xSplit="1" ySplit="3" topLeftCell="B34" activePane="bottomRight" state="frozen"/>
      <selection pane="topRight" activeCell="B1" sqref="B1"/>
      <selection pane="bottomLeft" activeCell="A4" sqref="A4"/>
      <selection pane="bottomRight" activeCell="J37" sqref="J37"/>
    </sheetView>
  </sheetViews>
  <sheetFormatPr baseColWidth="10" defaultRowHeight="12.75" x14ac:dyDescent="0.2"/>
  <cols>
    <col min="1" max="1" width="20.85546875" customWidth="1"/>
    <col min="2" max="3" width="17.7109375" customWidth="1"/>
    <col min="4" max="4" width="47.28515625" customWidth="1"/>
    <col min="5" max="6" width="12.28515625" customWidth="1"/>
    <col min="7" max="7" width="19" customWidth="1"/>
    <col min="8" max="9" width="14.42578125" customWidth="1"/>
    <col min="10" max="11" width="16.28515625" customWidth="1"/>
    <col min="12" max="12" width="17.28515625" customWidth="1"/>
    <col min="13" max="13" width="20.42578125" customWidth="1"/>
  </cols>
  <sheetData>
    <row r="1" spans="1:13" ht="23.65" customHeight="1" x14ac:dyDescent="0.2">
      <c r="A1" s="572" t="s">
        <v>222</v>
      </c>
      <c r="B1" s="572"/>
      <c r="C1" s="572"/>
      <c r="D1" s="572">
        <f>'Note explicative fichier'!E3</f>
        <v>43983</v>
      </c>
      <c r="E1" s="572"/>
      <c r="F1" s="573"/>
      <c r="G1" s="569" t="s">
        <v>221</v>
      </c>
      <c r="H1" s="570"/>
      <c r="I1" s="571"/>
      <c r="J1" s="373">
        <v>1.736111111111111E-3</v>
      </c>
      <c r="K1" s="2"/>
      <c r="L1" s="2"/>
    </row>
    <row r="2" spans="1:13" ht="23.65" customHeight="1" thickBot="1" x14ac:dyDescent="0.25">
      <c r="A2" s="574"/>
      <c r="B2" s="574"/>
      <c r="C2" s="574"/>
      <c r="D2" s="574"/>
      <c r="E2" s="574"/>
      <c r="F2" s="575"/>
      <c r="G2" s="568" t="s">
        <v>25</v>
      </c>
      <c r="H2" s="568"/>
      <c r="I2" s="568"/>
      <c r="J2" s="245">
        <f>+Equipes!N5</f>
        <v>32</v>
      </c>
      <c r="K2" s="246"/>
      <c r="L2" s="246"/>
    </row>
    <row r="3" spans="1:13" ht="50.65" customHeight="1" thickTop="1" thickBot="1" x14ac:dyDescent="0.25">
      <c r="A3" s="247" t="s">
        <v>27</v>
      </c>
      <c r="B3" s="247" t="s">
        <v>82</v>
      </c>
      <c r="C3" s="247" t="s">
        <v>128</v>
      </c>
      <c r="D3" s="247" t="s">
        <v>83</v>
      </c>
      <c r="E3" s="247" t="s">
        <v>95</v>
      </c>
      <c r="F3" s="247" t="s">
        <v>246</v>
      </c>
      <c r="G3" s="247" t="s">
        <v>15</v>
      </c>
      <c r="H3" s="247" t="s">
        <v>29</v>
      </c>
      <c r="I3" s="247" t="s">
        <v>30</v>
      </c>
      <c r="J3" s="247" t="s">
        <v>31</v>
      </c>
      <c r="K3" s="247" t="s">
        <v>16</v>
      </c>
      <c r="L3" s="247" t="s">
        <v>97</v>
      </c>
      <c r="M3" s="247" t="s">
        <v>98</v>
      </c>
    </row>
    <row r="4" spans="1:13" ht="50.65" customHeight="1" thickBot="1" x14ac:dyDescent="0.25">
      <c r="A4" s="248" t="s">
        <v>32</v>
      </c>
      <c r="B4" s="249" t="s">
        <v>220</v>
      </c>
      <c r="C4" s="249" t="s">
        <v>174</v>
      </c>
      <c r="D4" s="249" t="s">
        <v>84</v>
      </c>
      <c r="E4" s="249" t="s">
        <v>21</v>
      </c>
      <c r="F4" s="249"/>
      <c r="G4" s="250">
        <v>0.36562499999999998</v>
      </c>
      <c r="H4" s="250">
        <v>0.38200231481481484</v>
      </c>
      <c r="I4" s="250">
        <v>0.39387731481481481</v>
      </c>
      <c r="J4" s="250">
        <v>0.41046296296296297</v>
      </c>
      <c r="K4" s="251">
        <v>0.42243055555555553</v>
      </c>
      <c r="L4" s="252">
        <f t="shared" ref="L4" si="0">+K4-G4</f>
        <v>5.6805555555555554E-2</v>
      </c>
      <c r="M4" s="253">
        <v>0</v>
      </c>
    </row>
    <row r="5" spans="1:13" ht="46.5" customHeight="1" thickTop="1" x14ac:dyDescent="0.2">
      <c r="A5" s="254">
        <f>Equipes!A2</f>
        <v>1</v>
      </c>
      <c r="B5" s="181" t="str">
        <f>Equipes!C2</f>
        <v>ANDRESY CA CONFLUENT 1</v>
      </c>
      <c r="C5" s="182" t="str">
        <f>Equipes!D2</f>
        <v>Cac1</v>
      </c>
      <c r="D5" s="182" t="str">
        <f>CONCATENATE(Equipes!E2,Equipes!$L$3,Equipes!F2,Equipes!$L$3,Equipes!G2,Equipes!$L$3,Equipes!H2,Equipes!$L$3,Equipes!I2)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261">
        <v>0.38591435185185186</v>
      </c>
      <c r="H5" s="262">
        <v>0.4090625</v>
      </c>
      <c r="I5" s="263">
        <v>0.42615740740740743</v>
      </c>
      <c r="J5" s="264">
        <v>0.44686342592592593</v>
      </c>
      <c r="K5" s="265">
        <v>0.46361111111111108</v>
      </c>
      <c r="L5" s="255">
        <f t="shared" ref="L5:L22" si="1">IF(+K5-G5&gt;0,+K5-G5,"99:99:99")</f>
        <v>7.7696759259259229E-2</v>
      </c>
      <c r="M5" s="256">
        <f t="shared" ref="M5:M43" si="2">+L5-$L$4</f>
        <v>2.0891203703703676E-2</v>
      </c>
    </row>
    <row r="6" spans="1:13" ht="46.5" customHeight="1" x14ac:dyDescent="0.2">
      <c r="A6" s="254">
        <f>Equipes!A3</f>
        <v>2</v>
      </c>
      <c r="B6" s="183" t="str">
        <f>Equipes!C3</f>
        <v>CAUDEBEC EN CAUX ACVS 1</v>
      </c>
      <c r="C6" s="184" t="str">
        <f>Equipes!D3</f>
        <v>Caudebec</v>
      </c>
      <c r="D6" s="184" t="str">
        <f>CONCATENATE(Equipes!E3,Equipes!$L$3,Equipes!F3,Equipes!$L$3,Equipes!G3,Equipes!$L$3,Equipes!H3,Equipes!$L$3,Equipes!I3)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261">
        <v>0.38796296296296295</v>
      </c>
      <c r="H6" s="266">
        <v>0.40888888888888891</v>
      </c>
      <c r="I6" s="267">
        <v>0.42432870370370368</v>
      </c>
      <c r="J6" s="266">
        <v>0.4445601851851852</v>
      </c>
      <c r="K6" s="265">
        <v>0.46003472222222225</v>
      </c>
      <c r="L6" s="255">
        <f t="shared" si="1"/>
        <v>7.2071759259259294E-2</v>
      </c>
      <c r="M6" s="256">
        <f t="shared" si="2"/>
        <v>1.526620370370374E-2</v>
      </c>
    </row>
    <row r="7" spans="1:13" ht="46.5" customHeight="1" x14ac:dyDescent="0.2">
      <c r="A7" s="254">
        <f>Equipes!A4</f>
        <v>3</v>
      </c>
      <c r="B7" s="183" t="str">
        <f>Equipes!C4</f>
        <v>ANDRESY CA CONFLUENT 2</v>
      </c>
      <c r="C7" s="184" t="str">
        <f>Equipes!D4</f>
        <v>CAC 2</v>
      </c>
      <c r="D7" s="184" t="str">
        <f>CONCATENATE(Equipes!E4,Equipes!$L$3,Equipes!F4,Equipes!$L$3,Equipes!G4,Equipes!$L$3,Equipes!H4,Equipes!$L$3,Equipes!I4)</f>
        <v>Anna ALCALOIDEPOIXBLANC-Geoffrey GHIZZONI-Nathalie BOURGEOIS-Franck CHRISTIANNOT-NicOLAS delaunoy</v>
      </c>
      <c r="E7" s="200" t="s">
        <v>21</v>
      </c>
      <c r="F7" s="201">
        <f>ROUND(VLOOKUP(A7,Equipes!$A$2:$J$41,10,0),0)</f>
        <v>55</v>
      </c>
      <c r="G7" s="261">
        <v>0.38935185185185184</v>
      </c>
      <c r="H7" s="266">
        <v>0.41282407407407407</v>
      </c>
      <c r="I7" s="267">
        <v>0.43158564814814815</v>
      </c>
      <c r="J7" s="266">
        <v>0.45339120370370373</v>
      </c>
      <c r="K7" s="265">
        <v>0.47116898148148151</v>
      </c>
      <c r="L7" s="255">
        <f t="shared" si="1"/>
        <v>8.181712962962967E-2</v>
      </c>
      <c r="M7" s="256">
        <f t="shared" si="2"/>
        <v>2.5011574074074117E-2</v>
      </c>
    </row>
    <row r="8" spans="1:13" ht="46.5" customHeight="1" x14ac:dyDescent="0.2">
      <c r="A8" s="254">
        <f>Equipes!A5</f>
        <v>4</v>
      </c>
      <c r="B8" s="183" t="str">
        <f>Equipes!C5</f>
        <v>ANDRESY CA CONFLUENT 1</v>
      </c>
      <c r="C8" s="184" t="str">
        <f>Equipes!D5</f>
        <v>CAC3</v>
      </c>
      <c r="D8" s="184" t="str">
        <f>CONCATENATE(Equipes!E5,Equipes!$L$3,Equipes!F5,Equipes!$L$3,Equipes!G5,Equipes!$L$3,Equipes!H5,Equipes!$L$3,Equipes!I5)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261">
        <v>0.39075231481481482</v>
      </c>
      <c r="H8" s="266">
        <v>0.41141203703703705</v>
      </c>
      <c r="I8" s="266">
        <v>0.42811342592592594</v>
      </c>
      <c r="J8" s="266">
        <v>0.44822916666666668</v>
      </c>
      <c r="K8" s="265">
        <v>0.46537037037037038</v>
      </c>
      <c r="L8" s="255">
        <f t="shared" si="1"/>
        <v>7.4618055555555562E-2</v>
      </c>
      <c r="M8" s="256">
        <f t="shared" si="2"/>
        <v>1.7812500000000009E-2</v>
      </c>
    </row>
    <row r="9" spans="1:13" ht="46.5" customHeight="1" x14ac:dyDescent="0.2">
      <c r="A9" s="254">
        <f>Equipes!A6</f>
        <v>5</v>
      </c>
      <c r="B9" s="183" t="str">
        <f>Equipes!C6</f>
        <v>PORT-MARLY RC 1</v>
      </c>
      <c r="C9" s="184" t="str">
        <f>Equipes!D6</f>
        <v>RCPM</v>
      </c>
      <c r="D9" s="184" t="str">
        <f>CONCATENATE(Equipes!E6,Equipes!$L$3,Equipes!F6,Equipes!$L$3,Equipes!G6,Equipes!$L$3,Equipes!H6,Equipes!$L$3,Equipes!I6)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261">
        <v>0.39212962962962961</v>
      </c>
      <c r="H9" s="266">
        <v>0.41328703703703706</v>
      </c>
      <c r="I9" s="266">
        <v>0.43002314814814813</v>
      </c>
      <c r="J9" s="266">
        <v>0.45113425925925926</v>
      </c>
      <c r="K9" s="265">
        <v>0.46796296296296297</v>
      </c>
      <c r="L9" s="255">
        <f t="shared" si="1"/>
        <v>7.5833333333333364E-2</v>
      </c>
      <c r="M9" s="256">
        <f t="shared" si="2"/>
        <v>1.902777777777781E-2</v>
      </c>
    </row>
    <row r="10" spans="1:13" ht="46.5" customHeight="1" x14ac:dyDescent="0.2">
      <c r="A10" s="254">
        <f>Equipes!A7</f>
        <v>6</v>
      </c>
      <c r="B10" s="183" t="str">
        <f>Equipes!C7</f>
        <v>BOULOGNE 92 2</v>
      </c>
      <c r="C10" s="184" t="str">
        <f>Equipes!D7</f>
        <v>ACBB</v>
      </c>
      <c r="D10" s="184" t="str">
        <f>CONCATENATE(Equipes!E7,Equipes!$L$3,Equipes!F7,Equipes!$L$3,Equipes!G7,Equipes!$L$3,Equipes!H7,Equipes!$L$3,Equipes!I7)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261">
        <v>0.39341435185185186</v>
      </c>
      <c r="H10" s="266">
        <v>0.41319444444444442</v>
      </c>
      <c r="I10" s="266">
        <v>0.42861111111111111</v>
      </c>
      <c r="J10" s="266">
        <v>0.4478935185185185</v>
      </c>
      <c r="K10" s="265">
        <v>0.46266203703703701</v>
      </c>
      <c r="L10" s="255">
        <f t="shared" si="1"/>
        <v>6.9247685185185148E-2</v>
      </c>
      <c r="M10" s="256">
        <f t="shared" si="2"/>
        <v>1.2442129629629595E-2</v>
      </c>
    </row>
    <row r="11" spans="1:13" ht="46.5" customHeight="1" x14ac:dyDescent="0.2">
      <c r="A11" s="254">
        <f>Equipes!A8</f>
        <v>7</v>
      </c>
      <c r="B11" s="183" t="str">
        <f>Equipes!C8</f>
        <v>VILLENNES - POISSY AC 3</v>
      </c>
      <c r="C11" s="184" t="str">
        <f>Equipes!D8</f>
        <v>ACVP</v>
      </c>
      <c r="D11" s="184" t="str">
        <f>CONCATENATE(Equipes!E8,Equipes!$L$3,Equipes!F8,Equipes!$L$3,Equipes!G8,Equipes!$L$3,Equipes!H8,Equipes!$L$3,Equipes!I8)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261">
        <v>0.39456018518518521</v>
      </c>
      <c r="H11" s="266">
        <v>0.41452546296296294</v>
      </c>
      <c r="I11" s="266">
        <v>0.43028935185185185</v>
      </c>
      <c r="J11" s="266">
        <v>0.44965277777777779</v>
      </c>
      <c r="K11" s="265">
        <v>0.4650347222222222</v>
      </c>
      <c r="L11" s="255">
        <f t="shared" si="1"/>
        <v>7.0474537037036988E-2</v>
      </c>
      <c r="M11" s="256">
        <f t="shared" si="2"/>
        <v>1.3668981481481435E-2</v>
      </c>
    </row>
    <row r="12" spans="1:13" ht="46.5" customHeight="1" x14ac:dyDescent="0.2">
      <c r="A12" s="254">
        <f>Equipes!A9</f>
        <v>8</v>
      </c>
      <c r="B12" s="183" t="str">
        <f>Equipes!C9</f>
        <v>JOINVILLE AMJ 1</v>
      </c>
      <c r="C12" s="184" t="str">
        <f>Equipes!D9</f>
        <v>Joinville</v>
      </c>
      <c r="D12" s="184" t="str">
        <f>CONCATENATE(Equipes!E9,Equipes!$L$3,Equipes!F9,Equipes!$L$3,Equipes!G9,Equipes!$L$3,Equipes!H9,Equipes!$L$3,Equipes!I9)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261">
        <v>0.39606481481481481</v>
      </c>
      <c r="H12" s="266">
        <v>0.41521990740740738</v>
      </c>
      <c r="I12" s="266">
        <v>0.4294560185185185</v>
      </c>
      <c r="J12" s="266">
        <v>0.44725694444444447</v>
      </c>
      <c r="K12" s="265">
        <v>0.46101851851851849</v>
      </c>
      <c r="L12" s="255">
        <f t="shared" si="1"/>
        <v>6.495370370370368E-2</v>
      </c>
      <c r="M12" s="256">
        <f t="shared" si="2"/>
        <v>8.1481481481481266E-3</v>
      </c>
    </row>
    <row r="13" spans="1:13" ht="46.5" customHeight="1" x14ac:dyDescent="0.2">
      <c r="A13" s="254">
        <f>Equipes!A10</f>
        <v>9</v>
      </c>
      <c r="B13" s="183" t="str">
        <f>Equipes!C10</f>
        <v>NOGENT SUR MARNE CN 1</v>
      </c>
      <c r="C13" s="184" t="str">
        <f>Equipes!D10</f>
        <v>CN 1</v>
      </c>
      <c r="D13" s="184" t="str">
        <f>CONCATENATE(Equipes!E10,Equipes!$L$3,Equipes!F10,Equipes!$L$3,Equipes!G10,Equipes!$L$3,Equipes!H10,Equipes!$L$3,Equipes!I10)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261">
        <v>0.3974421296296296</v>
      </c>
      <c r="H13" s="266">
        <v>0.41744212962962962</v>
      </c>
      <c r="I13" s="266">
        <v>0.4324189814814815</v>
      </c>
      <c r="J13" s="266">
        <v>0.45275462962962965</v>
      </c>
      <c r="K13" s="265">
        <v>0.46938657407407408</v>
      </c>
      <c r="L13" s="255">
        <f t="shared" si="1"/>
        <v>7.1944444444444478E-2</v>
      </c>
      <c r="M13" s="256">
        <f t="shared" si="2"/>
        <v>1.5138888888888924E-2</v>
      </c>
    </row>
    <row r="14" spans="1:13" ht="46.5" customHeight="1" x14ac:dyDescent="0.2">
      <c r="A14" s="254">
        <f>Equipes!A11</f>
        <v>10</v>
      </c>
      <c r="B14" s="183" t="str">
        <f>Equipes!C11</f>
        <v>NOGENT SUR MARNE CN 2</v>
      </c>
      <c r="C14" s="184" t="str">
        <f>Equipes!D11</f>
        <v>CN2</v>
      </c>
      <c r="D14" s="184" t="str">
        <f>CONCATENATE(Equipes!E11,Equipes!$L$3,Equipes!F11,Equipes!$L$3,Equipes!G11,Equipes!$L$3,Equipes!H11,Equipes!$L$3,Equipes!I11)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261">
        <v>0.39883101851851854</v>
      </c>
      <c r="H14" s="266">
        <v>0.41774305555555558</v>
      </c>
      <c r="I14" s="266">
        <v>0.43199074074074073</v>
      </c>
      <c r="J14" s="266">
        <v>0.45121527777777776</v>
      </c>
      <c r="K14" s="265">
        <v>0.46612268518518518</v>
      </c>
      <c r="L14" s="255">
        <f t="shared" si="1"/>
        <v>6.7291666666666639E-2</v>
      </c>
      <c r="M14" s="256">
        <f t="shared" si="2"/>
        <v>1.0486111111111085E-2</v>
      </c>
    </row>
    <row r="15" spans="1:13" ht="46.5" customHeight="1" x14ac:dyDescent="0.2">
      <c r="A15" s="254">
        <f>Equipes!A12</f>
        <v>11</v>
      </c>
      <c r="B15" s="183" t="str">
        <f>Equipes!C12</f>
        <v>BOULOGNE 92 1</v>
      </c>
      <c r="C15" s="184" t="str">
        <f>Equipes!D12</f>
        <v>ACBB</v>
      </c>
      <c r="D15" s="184" t="str">
        <f>CONCATENATE(Equipes!E12,Equipes!$L$3,Equipes!F12,Equipes!$L$3,Equipes!G12,Equipes!$L$3,Equipes!H12,Equipes!$L$3,Equipes!I12)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261">
        <v>0.40023148148148147</v>
      </c>
      <c r="H15" s="266">
        <v>0.42114583333333333</v>
      </c>
      <c r="I15" s="266">
        <v>0.43819444444444444</v>
      </c>
      <c r="J15" s="266">
        <v>0.41822916666666665</v>
      </c>
      <c r="K15" s="265">
        <v>0.47725694444444444</v>
      </c>
      <c r="L15" s="255">
        <f t="shared" si="1"/>
        <v>7.7025462962962976E-2</v>
      </c>
      <c r="M15" s="256">
        <f t="shared" si="2"/>
        <v>2.0219907407407423E-2</v>
      </c>
    </row>
    <row r="16" spans="1:13" ht="46.5" customHeight="1" x14ac:dyDescent="0.2">
      <c r="A16" s="254">
        <f>Equipes!A13</f>
        <v>12</v>
      </c>
      <c r="B16" s="183" t="str">
        <f>Equipes!C13</f>
        <v>EVRY SCA 2</v>
      </c>
      <c r="C16" s="184" t="str">
        <f>Equipes!D13</f>
        <v>SCA2</v>
      </c>
      <c r="D16" s="184" t="str">
        <f>CONCATENATE(Equipes!E13,Equipes!$L$3,Equipes!F13,Equipes!$L$3,Equipes!G13,Equipes!$L$3,Equipes!H13,Equipes!$L$3,Equipes!I13)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261">
        <v>0.40160879629629631</v>
      </c>
      <c r="H16" s="266">
        <v>0.4198263888888889</v>
      </c>
      <c r="I16" s="266">
        <v>0.43381944444444442</v>
      </c>
      <c r="J16" s="266">
        <v>0.45178240740740738</v>
      </c>
      <c r="K16" s="265">
        <v>0.46541666666666665</v>
      </c>
      <c r="L16" s="255">
        <f t="shared" si="1"/>
        <v>6.3807870370370334E-2</v>
      </c>
      <c r="M16" s="256">
        <f t="shared" si="2"/>
        <v>7.0023148148147807E-3</v>
      </c>
    </row>
    <row r="17" spans="1:14" ht="46.5" customHeight="1" x14ac:dyDescent="0.2">
      <c r="A17" s="254">
        <f>Equipes!A14</f>
        <v>13</v>
      </c>
      <c r="B17" s="183" t="str">
        <f>Equipes!C14</f>
        <v>PORT-MARLY RC 2</v>
      </c>
      <c r="C17" s="184" t="str">
        <f>Equipes!D14</f>
        <v>RCPM2</v>
      </c>
      <c r="D17" s="184" t="str">
        <f>CONCATENATE(Equipes!E14,Equipes!$L$3,Equipes!F14,Equipes!$L$3,Equipes!G14,Equipes!$L$3,Equipes!H14,Equipes!$L$3,Equipes!I14)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261">
        <v>0.40302083333333333</v>
      </c>
      <c r="H17" s="266">
        <v>0.42077546296296298</v>
      </c>
      <c r="I17" s="266">
        <v>0.43479166666666669</v>
      </c>
      <c r="J17" s="266">
        <v>0.45250000000000001</v>
      </c>
      <c r="K17" s="265">
        <v>0.46689814814814817</v>
      </c>
      <c r="L17" s="255">
        <f t="shared" si="1"/>
        <v>6.3877314814814845E-2</v>
      </c>
      <c r="M17" s="256">
        <f t="shared" si="2"/>
        <v>7.0717592592592915E-3</v>
      </c>
    </row>
    <row r="18" spans="1:14" ht="46.5" customHeight="1" x14ac:dyDescent="0.2">
      <c r="A18" s="254">
        <f>Equipes!A15</f>
        <v>14</v>
      </c>
      <c r="B18" s="183" t="str">
        <f>Equipes!C15</f>
        <v>MAISONS MESNIL CERAMM 1</v>
      </c>
      <c r="C18" s="184" t="str">
        <f>Equipes!D15</f>
        <v>CERAMM1</v>
      </c>
      <c r="D18" s="184" t="str">
        <f>CONCATENATE(Equipes!E15,Equipes!$L$3,Equipes!F15,Equipes!$L$3,Equipes!G15,Equipes!$L$3,Equipes!H15,Equipes!$L$3,Equipes!I15)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261">
        <v>0.4045023148148148</v>
      </c>
      <c r="H18" s="266">
        <v>0.42427083333333332</v>
      </c>
      <c r="I18" s="266">
        <v>0.43913194444444442</v>
      </c>
      <c r="J18" s="266">
        <v>0.45953703703703702</v>
      </c>
      <c r="K18" s="265">
        <v>0.47550925925925924</v>
      </c>
      <c r="L18" s="255">
        <f t="shared" si="1"/>
        <v>7.1006944444444442E-2</v>
      </c>
      <c r="M18" s="256">
        <f t="shared" si="2"/>
        <v>1.4201388888888888E-2</v>
      </c>
    </row>
    <row r="19" spans="1:14" ht="46.5" customHeight="1" x14ac:dyDescent="0.2">
      <c r="A19" s="254">
        <f>Equipes!A16</f>
        <v>15</v>
      </c>
      <c r="B19" s="183" t="str">
        <f>Equipes!C16</f>
        <v>SOISY SUR SEINE CN 1</v>
      </c>
      <c r="C19" s="184" t="str">
        <f>Equipes!D16</f>
        <v>CN1</v>
      </c>
      <c r="D19" s="184" t="str">
        <f>CONCATENATE(Equipes!E16,Equipes!$L$3,Equipes!F16,Equipes!$L$3,Equipes!G16,Equipes!$L$3,Equipes!H16,Equipes!$L$3,Equipes!I16)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261">
        <v>0.40587962962962965</v>
      </c>
      <c r="H19" s="266">
        <v>0.42491898148148149</v>
      </c>
      <c r="I19" s="266">
        <v>0.43859953703703702</v>
      </c>
      <c r="J19" s="266">
        <v>0.45646990740740739</v>
      </c>
      <c r="K19" s="265">
        <v>0.47125</v>
      </c>
      <c r="L19" s="255">
        <f t="shared" si="1"/>
        <v>6.5370370370370356E-2</v>
      </c>
      <c r="M19" s="256">
        <f t="shared" si="2"/>
        <v>8.5648148148148029E-3</v>
      </c>
    </row>
    <row r="20" spans="1:14" ht="46.5" customHeight="1" x14ac:dyDescent="0.2">
      <c r="A20" s="254">
        <f>Equipes!A17</f>
        <v>16</v>
      </c>
      <c r="B20" s="183" t="str">
        <f>Equipes!C17</f>
        <v>PORT-MARLY RC 1</v>
      </c>
      <c r="C20" s="184" t="str">
        <f>Equipes!D17</f>
        <v>RCPM1</v>
      </c>
      <c r="D20" s="184" t="str">
        <f>CONCATENATE(Equipes!E17,Equipes!$L$3,Equipes!F17,Equipes!$L$3,Equipes!G17,Equipes!$L$3,Equipes!H17,Equipes!$L$3,Equipes!I17)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261">
        <v>0.40728009259259257</v>
      </c>
      <c r="H20" s="266">
        <v>0.42471064814814813</v>
      </c>
      <c r="I20" s="266">
        <v>0.43778935185185186</v>
      </c>
      <c r="J20" s="266">
        <v>0.45385416666666667</v>
      </c>
      <c r="K20" s="265">
        <v>0.46659722222222222</v>
      </c>
      <c r="L20" s="255">
        <f t="shared" si="1"/>
        <v>5.931712962962965E-2</v>
      </c>
      <c r="M20" s="256">
        <f t="shared" si="2"/>
        <v>2.5115740740740966E-3</v>
      </c>
    </row>
    <row r="21" spans="1:14" ht="46.5" customHeight="1" x14ac:dyDescent="0.2">
      <c r="A21" s="254">
        <f>Equipes!A18</f>
        <v>17</v>
      </c>
      <c r="B21" s="183" t="str">
        <f>Equipes!C18</f>
        <v>ANDRESY CA CONFLUENT 1</v>
      </c>
      <c r="C21" s="184" t="str">
        <f>Equipes!D18</f>
        <v>CAC1</v>
      </c>
      <c r="D21" s="184" t="str">
        <f>CONCATENATE(Equipes!E18,Equipes!$L$3,Equipes!F18,Equipes!$L$3,Equipes!G18,Equipes!$L$3,Equipes!H18,Equipes!$L$3,Equipes!I18)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261">
        <v>0.40834490740740742</v>
      </c>
      <c r="H21" s="266">
        <v>0.43193287037037037</v>
      </c>
      <c r="I21" s="266">
        <v>0.44978009259259261</v>
      </c>
      <c r="J21" s="266">
        <v>0.47363425925925928</v>
      </c>
      <c r="K21" s="265">
        <v>0.4924884259259259</v>
      </c>
      <c r="L21" s="255">
        <f t="shared" si="1"/>
        <v>8.4143518518518479E-2</v>
      </c>
      <c r="M21" s="256">
        <f t="shared" si="2"/>
        <v>2.7337962962962925E-2</v>
      </c>
      <c r="N21" s="434"/>
    </row>
    <row r="22" spans="1:14" ht="46.5" customHeight="1" x14ac:dyDescent="0.2">
      <c r="A22" s="254">
        <f>Equipes!A19</f>
        <v>18</v>
      </c>
      <c r="B22" s="183" t="str">
        <f>Equipes!C19</f>
        <v>MAISONS MESNIL CERAMM 2</v>
      </c>
      <c r="C22" s="184" t="str">
        <f>Equipes!D19</f>
        <v>CERAMM2</v>
      </c>
      <c r="D22" s="184" t="str">
        <f>CONCATENATE(Equipes!E19,Equipes!$L$3,Equipes!F19,Equipes!$L$3,Equipes!G19,Equipes!$L$3,Equipes!H19,Equipes!$L$3,Equipes!I19)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261">
        <v>0.41040509259259261</v>
      </c>
      <c r="H22" s="266">
        <v>0.43042824074074076</v>
      </c>
      <c r="I22" s="266">
        <v>0.44592592592592595</v>
      </c>
      <c r="J22" s="266">
        <v>0.46562500000000001</v>
      </c>
      <c r="K22" s="265">
        <v>0.48098379629629628</v>
      </c>
      <c r="L22" s="255">
        <f t="shared" si="1"/>
        <v>7.0578703703703671E-2</v>
      </c>
      <c r="M22" s="256">
        <f t="shared" si="2"/>
        <v>1.3773148148148118E-2</v>
      </c>
      <c r="N22" s="434"/>
    </row>
    <row r="23" spans="1:14" ht="46.5" customHeight="1" x14ac:dyDescent="0.2">
      <c r="A23" s="254">
        <f>Equipes!A20</f>
        <v>19</v>
      </c>
      <c r="B23" s="183" t="str">
        <f>Equipes!C20</f>
        <v>VILLENNES - POISSY AC 1</v>
      </c>
      <c r="C23" s="184" t="str">
        <f>Equipes!D20</f>
        <v>ACVP1</v>
      </c>
      <c r="D23" s="184" t="str">
        <f>CONCATENATE(Equipes!E20,Equipes!$L$3,Equipes!F20,Equipes!$L$3,Equipes!G20,Equipes!$L$3,Equipes!H20,Equipes!$L$3,Equipes!I20)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261">
        <v>0.41180555555555554</v>
      </c>
      <c r="H23" s="266">
        <v>0.43259259259259258</v>
      </c>
      <c r="I23" s="266">
        <v>0.44793981481481482</v>
      </c>
      <c r="J23" s="266">
        <v>0.46721064814814817</v>
      </c>
      <c r="K23" s="265">
        <v>0.48189814814814813</v>
      </c>
      <c r="L23" s="255">
        <f>IF(+K23-G23&gt;0,+K23-G23,"99:99:99")</f>
        <v>7.0092592592592595E-2</v>
      </c>
      <c r="M23" s="256">
        <f t="shared" si="2"/>
        <v>1.3287037037037042E-2</v>
      </c>
      <c r="N23" s="435"/>
    </row>
    <row r="24" spans="1:14" ht="46.5" customHeight="1" x14ac:dyDescent="0.2">
      <c r="A24" s="254">
        <f>Equipes!A21</f>
        <v>20</v>
      </c>
      <c r="B24" s="183" t="str">
        <f>Equipes!C21</f>
        <v>ROUEN CNAR 1</v>
      </c>
      <c r="C24" s="184" t="str">
        <f>Equipes!D21</f>
        <v>CNAR1</v>
      </c>
      <c r="D24" s="184" t="str">
        <f>CONCATENATE(Equipes!E21,Equipes!$L$3,Equipes!F21,Equipes!$L$3,Equipes!G21,Equipes!$L$3,Equipes!H21,Equipes!$L$3,Equipes!I21)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261">
        <v>0.41319444444444442</v>
      </c>
      <c r="H24" s="266">
        <v>0.4332523148148148</v>
      </c>
      <c r="I24" s="266">
        <v>0.44839120370370372</v>
      </c>
      <c r="J24" s="266">
        <v>0.4667824074074074</v>
      </c>
      <c r="K24" s="265">
        <v>0.48070601851851852</v>
      </c>
      <c r="L24" s="255">
        <f t="shared" ref="L24:L44" si="3">IF(+K24-G24&gt;0,+K24-G24,"99:99:99")</f>
        <v>6.7511574074074099E-2</v>
      </c>
      <c r="M24" s="256">
        <f t="shared" si="2"/>
        <v>1.0706018518518545E-2</v>
      </c>
      <c r="N24" s="435"/>
    </row>
    <row r="25" spans="1:14" ht="46.5" customHeight="1" x14ac:dyDescent="0.2">
      <c r="A25" s="254">
        <f>Equipes!A22</f>
        <v>21</v>
      </c>
      <c r="B25" s="183" t="str">
        <f>Equipes!C22</f>
        <v>PORT-MARLY RC 2</v>
      </c>
      <c r="C25" s="184" t="str">
        <f>Equipes!D22</f>
        <v>RCPM2</v>
      </c>
      <c r="D25" s="184" t="str">
        <f>CONCATENATE(Equipes!E22,Equipes!$L$3,Equipes!F22,Equipes!$L$3,Equipes!G22,Equipes!$L$3,Equipes!H22,Equipes!$L$3,Equipes!I22)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261">
        <v>0.41458333333333336</v>
      </c>
      <c r="H25" s="266">
        <v>0.4322685185185185</v>
      </c>
      <c r="I25" s="266">
        <v>0.44657407407407407</v>
      </c>
      <c r="J25" s="266">
        <v>0.46438657407407408</v>
      </c>
      <c r="K25" s="265">
        <v>0.47824074074074074</v>
      </c>
      <c r="L25" s="255">
        <f t="shared" si="3"/>
        <v>6.3657407407407385E-2</v>
      </c>
      <c r="M25" s="256">
        <f t="shared" si="2"/>
        <v>6.8518518518518312E-3</v>
      </c>
      <c r="N25" s="434"/>
    </row>
    <row r="26" spans="1:14" ht="46.5" customHeight="1" x14ac:dyDescent="0.2">
      <c r="A26" s="254">
        <f>Equipes!A23</f>
        <v>22</v>
      </c>
      <c r="B26" s="183" t="str">
        <f>Equipes!C23</f>
        <v>COUDRAY MONTCEAUX A 1</v>
      </c>
      <c r="C26" s="184" t="str">
        <f>Equipes!D23</f>
        <v>coudray1</v>
      </c>
      <c r="D26" s="184" t="str">
        <f>CONCATENATE(Equipes!E23,Equipes!$L$3,Equipes!F23,Equipes!$L$3,Equipes!G23,Equipes!$L$3,Equipes!H23,Equipes!$L$3,Equipes!I23)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261">
        <v>0.41597222222222224</v>
      </c>
      <c r="H26" s="266">
        <v>0.43622685185185184</v>
      </c>
      <c r="I26" s="266">
        <v>0.45185185185185184</v>
      </c>
      <c r="J26" s="266">
        <v>0.4713310185185185</v>
      </c>
      <c r="K26" s="265">
        <v>0.4866435185185185</v>
      </c>
      <c r="L26" s="255">
        <f t="shared" si="3"/>
        <v>7.067129629629626E-2</v>
      </c>
      <c r="M26" s="256">
        <f t="shared" si="2"/>
        <v>1.3865740740740706E-2</v>
      </c>
      <c r="N26" s="434"/>
    </row>
    <row r="27" spans="1:14" ht="46.5" customHeight="1" x14ac:dyDescent="0.2">
      <c r="A27" s="254">
        <f>Equipes!A24</f>
        <v>23</v>
      </c>
      <c r="B27" s="183" t="str">
        <f>Equipes!C24</f>
        <v>SN OISE 1</v>
      </c>
      <c r="C27" s="184" t="str">
        <f>Equipes!D24</f>
        <v xml:space="preserve">SN Oise 1
</v>
      </c>
      <c r="D27" s="184" t="str">
        <f>CONCATENATE(Equipes!E24,Equipes!$L$3,Equipes!F24,Equipes!$L$3,Equipes!G24,Equipes!$L$3,Equipes!H24,Equipes!$L$3,Equipes!I24)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261">
        <v>0.41666666666666669</v>
      </c>
      <c r="H27" s="266">
        <v>0.43847222222222221</v>
      </c>
      <c r="I27" s="266">
        <v>0.4559259259259259</v>
      </c>
      <c r="J27" s="266">
        <v>0.4778472222222222</v>
      </c>
      <c r="K27" s="265">
        <v>0.49516203703703704</v>
      </c>
      <c r="L27" s="255">
        <f t="shared" si="3"/>
        <v>7.8495370370370354E-2</v>
      </c>
      <c r="M27" s="256">
        <f t="shared" si="2"/>
        <v>2.1689814814814801E-2</v>
      </c>
    </row>
    <row r="28" spans="1:14" ht="46.5" customHeight="1" x14ac:dyDescent="0.2">
      <c r="A28" s="254">
        <f>Equipes!A25</f>
        <v>24</v>
      </c>
      <c r="B28" s="183" t="str">
        <f>Equipes!C25</f>
        <v>MEULAN LES MUREAUX AMMH 1</v>
      </c>
      <c r="C28" s="184" t="str">
        <f>Equipes!D25</f>
        <v>AMMH1</v>
      </c>
      <c r="D28" s="184" t="str">
        <f>CONCATENATE(Equipes!E25,Equipes!$L$3,Equipes!F25,Equipes!$L$3,Equipes!G25,Equipes!$L$3,Equipes!H25,Equipes!$L$3,Equipes!I25)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261">
        <v>0.41873842592592592</v>
      </c>
      <c r="H28" s="266">
        <v>0.43729166666666669</v>
      </c>
      <c r="I28" s="266">
        <v>0.4520601851851852</v>
      </c>
      <c r="J28" s="266">
        <v>0.47150462962962963</v>
      </c>
      <c r="K28" s="265">
        <v>0.48545138888888889</v>
      </c>
      <c r="L28" s="255">
        <f t="shared" si="3"/>
        <v>6.6712962962962974E-2</v>
      </c>
      <c r="M28" s="256">
        <f t="shared" si="2"/>
        <v>9.9074074074074203E-3</v>
      </c>
    </row>
    <row r="29" spans="1:14" ht="46.5" customHeight="1" x14ac:dyDescent="0.2">
      <c r="A29" s="254">
        <f>Equipes!A26</f>
        <v>25</v>
      </c>
      <c r="B29" s="183" t="str">
        <f>Equipes!C26</f>
        <v>VILLENNES - POISSY AC 2</v>
      </c>
      <c r="C29" s="184" t="str">
        <f>Equipes!D26</f>
        <v>ACVP2</v>
      </c>
      <c r="D29" s="184" t="str">
        <f>CONCATENATE(Equipes!E26,Equipes!$L$3,Equipes!F26,Equipes!$L$3,Equipes!G26,Equipes!$L$3,Equipes!H26,Equipes!$L$3,Equipes!I26)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261">
        <v>0.42015046296296299</v>
      </c>
      <c r="H29" s="266">
        <v>0.43864583333333335</v>
      </c>
      <c r="I29" s="266">
        <v>0.45333333333333331</v>
      </c>
      <c r="J29" s="266">
        <v>0.4730787037037037</v>
      </c>
      <c r="K29" s="265">
        <v>0.48851851851851852</v>
      </c>
      <c r="L29" s="255">
        <f t="shared" si="3"/>
        <v>6.8368055555555529E-2</v>
      </c>
      <c r="M29" s="256">
        <f t="shared" si="2"/>
        <v>1.1562499999999976E-2</v>
      </c>
    </row>
    <row r="30" spans="1:14" ht="46.5" customHeight="1" x14ac:dyDescent="0.2">
      <c r="A30" s="254">
        <f>Equipes!A27</f>
        <v>26</v>
      </c>
      <c r="B30" s="183" t="str">
        <f>Equipes!C27</f>
        <v>EVRY SCA 1</v>
      </c>
      <c r="C30" s="184" t="str">
        <f>Equipes!D27</f>
        <v>SCA 1</v>
      </c>
      <c r="D30" s="184" t="str">
        <f>CONCATENATE(Equipes!E27,Equipes!$L$3,Equipes!F27,Equipes!$L$3,Equipes!G27,Equipes!$L$3,Equipes!H27,Equipes!$L$3,Equipes!I27)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261">
        <v>0.42153935185185187</v>
      </c>
      <c r="H30" s="266">
        <v>0.44211805555555556</v>
      </c>
      <c r="I30" s="266">
        <v>0.45802083333333332</v>
      </c>
      <c r="J30" s="266">
        <v>0.47880787037037037</v>
      </c>
      <c r="K30" s="265">
        <v>0.49549768518518517</v>
      </c>
      <c r="L30" s="255">
        <f t="shared" si="3"/>
        <v>7.3958333333333293E-2</v>
      </c>
      <c r="M30" s="256">
        <f t="shared" si="2"/>
        <v>1.7152777777777739E-2</v>
      </c>
    </row>
    <row r="31" spans="1:14" ht="46.5" customHeight="1" x14ac:dyDescent="0.2">
      <c r="A31" s="254">
        <f>Equipes!A28</f>
        <v>27</v>
      </c>
      <c r="B31" s="183" t="str">
        <f>Equipes!C28</f>
        <v>MEULAN LES MUREAUX AMMH 1</v>
      </c>
      <c r="C31" s="184" t="str">
        <f>Equipes!D28</f>
        <v>AMMH1</v>
      </c>
      <c r="D31" s="184" t="str">
        <f>CONCATENATE(Equipes!E28,Equipes!$L$3,Equipes!F28,Equipes!$L$3,Equipes!G28,Equipes!$L$3,Equipes!H28,Equipes!$L$3,Equipes!I28)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261">
        <v>0.42292824074074076</v>
      </c>
      <c r="H31" s="266">
        <v>0.44600694444444444</v>
      </c>
      <c r="I31" s="266">
        <v>0.46501157407407406</v>
      </c>
      <c r="J31" s="266">
        <v>0.48805555555555558</v>
      </c>
      <c r="K31" s="265">
        <v>0.50611111111111107</v>
      </c>
      <c r="L31" s="255">
        <f t="shared" si="3"/>
        <v>8.318287037037031E-2</v>
      </c>
      <c r="M31" s="256">
        <f t="shared" si="2"/>
        <v>2.6377314814814756E-2</v>
      </c>
    </row>
    <row r="32" spans="1:14" ht="46.5" customHeight="1" x14ac:dyDescent="0.2">
      <c r="A32" s="254">
        <f>Equipes!A29</f>
        <v>28</v>
      </c>
      <c r="B32" s="183" t="str">
        <f>Equipes!C29</f>
        <v>VILLENNES - POISSY AC 1</v>
      </c>
      <c r="C32" s="184" t="str">
        <f>Equipes!D29</f>
        <v>ACVP1</v>
      </c>
      <c r="D32" s="184" t="str">
        <f>CONCATENATE(Equipes!E29,Equipes!$L$3,Equipes!F29,Equipes!$L$3,Equipes!G29,Equipes!$L$3,Equipes!H29,Equipes!$L$3,Equipes!I29)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261">
        <v>0.42442129629629627</v>
      </c>
      <c r="H32" s="266">
        <v>0.44263888888888892</v>
      </c>
      <c r="I32" s="266">
        <v>0.45655092592592594</v>
      </c>
      <c r="J32" s="266">
        <v>0.47445601851851854</v>
      </c>
      <c r="K32" s="265">
        <v>0.48769675925925926</v>
      </c>
      <c r="L32" s="255">
        <f t="shared" si="3"/>
        <v>6.3275462962962992E-2</v>
      </c>
      <c r="M32" s="256">
        <f t="shared" si="2"/>
        <v>6.4699074074074381E-3</v>
      </c>
    </row>
    <row r="33" spans="1:13" ht="46.5" customHeight="1" x14ac:dyDescent="0.2">
      <c r="A33" s="254">
        <f>Equipes!A30</f>
        <v>29</v>
      </c>
      <c r="B33" s="183" t="str">
        <f>Equipes!C30</f>
        <v>FONTAINEBLEAU APF 1</v>
      </c>
      <c r="C33" s="184" t="str">
        <f>Equipes!D30</f>
        <v>APF1</v>
      </c>
      <c r="D33" s="184" t="str">
        <f>CONCATENATE(Equipes!E30,Equipes!$L$3,Equipes!F30,Equipes!$L$3,Equipes!G30,Equipes!$L$3,Equipes!H30,Equipes!$L$3,Equipes!I30)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261">
        <v>0.42569444444444443</v>
      </c>
      <c r="H33" s="266">
        <v>0.44668981481481479</v>
      </c>
      <c r="I33" s="266">
        <v>0.46333333333333332</v>
      </c>
      <c r="J33" s="266">
        <v>0.48366898148148146</v>
      </c>
      <c r="K33" s="265">
        <v>0.50075231481481486</v>
      </c>
      <c r="L33" s="255">
        <f t="shared" si="3"/>
        <v>7.5057870370370428E-2</v>
      </c>
      <c r="M33" s="256">
        <f t="shared" si="2"/>
        <v>1.8252314814814874E-2</v>
      </c>
    </row>
    <row r="34" spans="1:13" ht="46.5" customHeight="1" x14ac:dyDescent="0.2">
      <c r="A34" s="254">
        <f>Equipes!A31</f>
        <v>30</v>
      </c>
      <c r="B34" s="183" t="str">
        <f>Equipes!C31</f>
        <v>JOINVILLE AMJ 1</v>
      </c>
      <c r="C34" s="184" t="str">
        <f>Equipes!D31</f>
        <v>AMJ1</v>
      </c>
      <c r="D34" s="184" t="str">
        <f>CONCATENATE(Equipes!E31,Equipes!$L$3,Equipes!F31,Equipes!$L$3,Equipes!G31,Equipes!$L$3,Equipes!H31,Equipes!$L$3,Equipes!I31)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261">
        <v>0.42708333333333331</v>
      </c>
      <c r="H34" s="266">
        <v>0.44613425925925926</v>
      </c>
      <c r="I34" s="266">
        <v>0.46086805555555554</v>
      </c>
      <c r="J34" s="266">
        <v>0.47934027777777777</v>
      </c>
      <c r="K34" s="265">
        <v>0.49381944444444442</v>
      </c>
      <c r="L34" s="255">
        <f t="shared" si="3"/>
        <v>6.6736111111111107E-2</v>
      </c>
      <c r="M34" s="256">
        <f t="shared" si="2"/>
        <v>9.9305555555555536E-3</v>
      </c>
    </row>
    <row r="35" spans="1:13" ht="46.5" customHeight="1" x14ac:dyDescent="0.2">
      <c r="A35" s="254">
        <f>Equipes!A32</f>
        <v>31</v>
      </c>
      <c r="B35" s="183" t="str">
        <f>Equipes!C32</f>
        <v>NOGENT SUR MARNE CN 3</v>
      </c>
      <c r="C35" s="184" t="str">
        <f>Equipes!D32</f>
        <v>CN3</v>
      </c>
      <c r="D35" s="184" t="str">
        <f>CONCATENATE(Equipes!E32,Equipes!$L$3,Equipes!F32,Equipes!$L$3,Equipes!G32,Equipes!$L$3,Equipes!H32,Equipes!$L$3,Equipes!I32)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261">
        <v>0.42850694444444443</v>
      </c>
      <c r="H35" s="266">
        <v>0.45076388888888891</v>
      </c>
      <c r="I35" s="266">
        <v>0.46759259259259262</v>
      </c>
      <c r="J35" s="266">
        <v>0.4911226851851852</v>
      </c>
      <c r="K35" s="265">
        <v>0.50960648148148147</v>
      </c>
      <c r="L35" s="255">
        <f t="shared" si="3"/>
        <v>8.1099537037037039E-2</v>
      </c>
      <c r="M35" s="256">
        <f t="shared" si="2"/>
        <v>2.4293981481481486E-2</v>
      </c>
    </row>
    <row r="36" spans="1:13" ht="46.5" customHeight="1" x14ac:dyDescent="0.2">
      <c r="A36" s="254">
        <f>Equipes!A33</f>
        <v>32</v>
      </c>
      <c r="B36" s="183" t="str">
        <f>Equipes!C33</f>
        <v>BOULOGNE 92 1</v>
      </c>
      <c r="C36" s="184" t="str">
        <f>Equipes!D33</f>
        <v>ACBB1</v>
      </c>
      <c r="D36" s="184" t="str">
        <f>CONCATENATE(Equipes!E33,Equipes!$L$3,Equipes!F33,Equipes!$L$3,Equipes!G33,Equipes!$L$3,Equipes!H33,Equipes!$L$3,Equipes!I33)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261"/>
      <c r="H36" s="266"/>
      <c r="I36" s="266"/>
      <c r="J36" s="266"/>
      <c r="K36" s="265"/>
      <c r="L36" s="255" t="str">
        <f t="shared" si="3"/>
        <v>99:99:99</v>
      </c>
      <c r="M36" s="256" t="e">
        <f t="shared" si="2"/>
        <v>#VALUE!</v>
      </c>
    </row>
    <row r="37" spans="1:13" ht="46.5" customHeight="1" x14ac:dyDescent="0.2">
      <c r="A37" s="254">
        <f>Equipes!A34</f>
        <v>33</v>
      </c>
      <c r="B37" s="183" t="str">
        <f>Equipes!C34</f>
        <v>XX</v>
      </c>
      <c r="C37" s="184" t="str">
        <f>Equipes!D34</f>
        <v>XX</v>
      </c>
      <c r="D37" s="184" t="str">
        <f>CONCATENATE(Equipes!E34,Equipes!$L$3,Equipes!F34,Equipes!$L$3,Equipes!G34,Equipes!$L$3,Equipes!H34,Equipes!$L$3,Equipes!I34)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261"/>
      <c r="H37" s="266"/>
      <c r="I37" s="266"/>
      <c r="J37" s="266"/>
      <c r="K37" s="265"/>
      <c r="L37" s="255" t="str">
        <f t="shared" si="3"/>
        <v>99:99:99</v>
      </c>
      <c r="M37" s="256" t="e">
        <f t="shared" si="2"/>
        <v>#VALUE!</v>
      </c>
    </row>
    <row r="38" spans="1:13" ht="46.5" customHeight="1" x14ac:dyDescent="0.2">
      <c r="A38" s="254">
        <f>Equipes!A35</f>
        <v>34</v>
      </c>
      <c r="B38" s="183" t="str">
        <f>Equipes!C35</f>
        <v>XX</v>
      </c>
      <c r="C38" s="184" t="str">
        <f>Equipes!D35</f>
        <v>XX</v>
      </c>
      <c r="D38" s="184" t="str">
        <f>CONCATENATE(Equipes!E35,Equipes!$L$3,Equipes!F35,Equipes!$L$3,Equipes!G35,Equipes!$L$3,Equipes!H35,Equipes!$L$3,Equipes!I35)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261">
        <v>0.42996527777777777</v>
      </c>
      <c r="H38" s="266"/>
      <c r="I38" s="266">
        <v>0.45446759259259262</v>
      </c>
      <c r="J38" s="266"/>
      <c r="K38" s="265">
        <v>0.47506944444444443</v>
      </c>
      <c r="L38" s="255">
        <f t="shared" si="3"/>
        <v>4.5104166666666667E-2</v>
      </c>
      <c r="M38" s="256">
        <f t="shared" si="2"/>
        <v>-1.1701388888888886E-2</v>
      </c>
    </row>
    <row r="39" spans="1:13" ht="46.5" customHeight="1" x14ac:dyDescent="0.2">
      <c r="A39" s="254">
        <f>Equipes!A36</f>
        <v>35</v>
      </c>
      <c r="B39" s="183" t="str">
        <f>Equipes!C36</f>
        <v>XX</v>
      </c>
      <c r="C39" s="184" t="str">
        <f>Equipes!D36</f>
        <v>XX</v>
      </c>
      <c r="D39" s="184" t="str">
        <f>CONCATENATE(Equipes!E36,Equipes!$L$3,Equipes!F36,Equipes!$L$3,Equipes!G36,Equipes!$L$3,Equipes!H36,Equipes!$L$3,Equipes!I36)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261"/>
      <c r="H39" s="266"/>
      <c r="I39" s="266"/>
      <c r="J39" s="266"/>
      <c r="K39" s="265"/>
      <c r="L39" s="255" t="str">
        <f t="shared" si="3"/>
        <v>99:99:99</v>
      </c>
      <c r="M39" s="256" t="e">
        <f t="shared" si="2"/>
        <v>#VALUE!</v>
      </c>
    </row>
    <row r="40" spans="1:13" ht="46.5" customHeight="1" x14ac:dyDescent="0.2">
      <c r="A40" s="254">
        <f>Equipes!A37</f>
        <v>36</v>
      </c>
      <c r="B40" s="183" t="str">
        <f>Equipes!C37</f>
        <v>XX</v>
      </c>
      <c r="C40" s="184" t="str">
        <f>Equipes!D37</f>
        <v>XX</v>
      </c>
      <c r="D40" s="184" t="str">
        <f>CONCATENATE(Equipes!E37,Equipes!$L$3,Equipes!F37,Equipes!$L$3,Equipes!G37,Equipes!$L$3,Equipes!H37,Equipes!$L$3,Equipes!I37)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261"/>
      <c r="H40" s="266"/>
      <c r="I40" s="266"/>
      <c r="J40" s="266"/>
      <c r="K40" s="265"/>
      <c r="L40" s="255" t="str">
        <f t="shared" si="3"/>
        <v>99:99:99</v>
      </c>
      <c r="M40" s="256" t="e">
        <f t="shared" si="2"/>
        <v>#VALUE!</v>
      </c>
    </row>
    <row r="41" spans="1:13" ht="46.5" customHeight="1" x14ac:dyDescent="0.2">
      <c r="A41" s="254">
        <f>Equipes!A38</f>
        <v>37</v>
      </c>
      <c r="B41" s="183" t="str">
        <f>Equipes!C38</f>
        <v>XX</v>
      </c>
      <c r="C41" s="184" t="str">
        <f>Equipes!D38</f>
        <v>XX</v>
      </c>
      <c r="D41" s="184" t="str">
        <f>CONCATENATE(Equipes!E38,Equipes!$L$3,Equipes!F38,Equipes!$L$3,Equipes!G38,Equipes!$L$3,Equipes!H38,Equipes!$L$3,Equipes!I38)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261"/>
      <c r="H41" s="266"/>
      <c r="I41" s="266"/>
      <c r="J41" s="266"/>
      <c r="K41" s="265"/>
      <c r="L41" s="255" t="str">
        <f t="shared" si="3"/>
        <v>99:99:99</v>
      </c>
      <c r="M41" s="256" t="e">
        <f t="shared" si="2"/>
        <v>#VALUE!</v>
      </c>
    </row>
    <row r="42" spans="1:13" ht="46.5" customHeight="1" x14ac:dyDescent="0.2">
      <c r="A42" s="254">
        <f>Equipes!A39</f>
        <v>38</v>
      </c>
      <c r="B42" s="183" t="str">
        <f>Equipes!C39</f>
        <v>XX</v>
      </c>
      <c r="C42" s="184" t="str">
        <f>Equipes!D39</f>
        <v>XX</v>
      </c>
      <c r="D42" s="184" t="str">
        <f>CONCATENATE(Equipes!E39,Equipes!$L$3,Equipes!F39,Equipes!$L$3,Equipes!G39,Equipes!$L$3,Equipes!H39,Equipes!$L$3,Equipes!I39)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261"/>
      <c r="H42" s="266"/>
      <c r="I42" s="266"/>
      <c r="J42" s="266"/>
      <c r="K42" s="265"/>
      <c r="L42" s="255" t="str">
        <f t="shared" si="3"/>
        <v>99:99:99</v>
      </c>
      <c r="M42" s="256" t="e">
        <f t="shared" si="2"/>
        <v>#VALUE!</v>
      </c>
    </row>
    <row r="43" spans="1:13" ht="46.5" customHeight="1" x14ac:dyDescent="0.2">
      <c r="A43" s="254">
        <f>Equipes!A40</f>
        <v>39</v>
      </c>
      <c r="B43" s="183" t="str">
        <f>Equipes!C40</f>
        <v>XX</v>
      </c>
      <c r="C43" s="184" t="str">
        <f>Equipes!D40</f>
        <v>XX</v>
      </c>
      <c r="D43" s="184" t="str">
        <f>CONCATENATE(Equipes!E40,Equipes!$L$3,Equipes!F40,Equipes!$L$3,Equipes!G40,Equipes!$L$3,Equipes!H40,Equipes!$L$3,Equipes!I40)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261"/>
      <c r="H43" s="266"/>
      <c r="I43" s="266"/>
      <c r="J43" s="266"/>
      <c r="K43" s="265"/>
      <c r="L43" s="255" t="str">
        <f t="shared" si="3"/>
        <v>99:99:99</v>
      </c>
      <c r="M43" s="256" t="e">
        <f t="shared" si="2"/>
        <v>#VALUE!</v>
      </c>
    </row>
    <row r="44" spans="1:13" ht="46.5" customHeight="1" thickBot="1" x14ac:dyDescent="0.25">
      <c r="A44" s="257">
        <f>Equipes!A41</f>
        <v>40</v>
      </c>
      <c r="B44" s="258" t="str">
        <f>Equipes!C41</f>
        <v>XX</v>
      </c>
      <c r="C44" s="259" t="str">
        <f>Equipes!D41</f>
        <v>XX</v>
      </c>
      <c r="D44" s="259" t="str">
        <f>CONCATENATE(Equipes!E41,Equipes!$L$3,Equipes!F41,Equipes!$L$3,Equipes!G41,Equipes!$L$3,Equipes!H41,Equipes!$L$3,Equipes!I41)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261"/>
      <c r="H44" s="268"/>
      <c r="I44" s="268"/>
      <c r="J44" s="268"/>
      <c r="K44" s="269"/>
      <c r="L44" s="255" t="str">
        <f t="shared" si="3"/>
        <v>99:99:99</v>
      </c>
      <c r="M44" s="260" t="e">
        <f t="shared" ref="M44" si="4">+L44-$L$4</f>
        <v>#VALUE!</v>
      </c>
    </row>
    <row r="45" spans="1:13" ht="24" thickTop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1:13" ht="23.25" x14ac:dyDescent="0.2">
      <c r="A46" s="2"/>
      <c r="B46" s="2"/>
      <c r="C46" s="2"/>
      <c r="D46" s="2"/>
      <c r="E46" s="2" t="s">
        <v>33</v>
      </c>
      <c r="F46" s="2"/>
      <c r="G46" s="2" t="s">
        <v>34</v>
      </c>
      <c r="H46" s="2"/>
      <c r="I46" s="2"/>
      <c r="J46" s="2"/>
      <c r="K46" s="2"/>
      <c r="L46" s="2"/>
    </row>
    <row r="47" spans="1:13" ht="23.25" x14ac:dyDescent="0.2">
      <c r="A47" s="2"/>
      <c r="B47" s="2"/>
      <c r="C47" s="2"/>
      <c r="D47" s="2"/>
      <c r="E47" s="2" t="s">
        <v>35</v>
      </c>
      <c r="F47" s="2"/>
      <c r="G47" s="2" t="s">
        <v>36</v>
      </c>
      <c r="H47" s="2"/>
      <c r="I47" s="2"/>
      <c r="J47" s="2"/>
      <c r="K47" s="2"/>
      <c r="L47" s="2"/>
    </row>
    <row r="48" spans="1:13" ht="23.25" x14ac:dyDescent="0.2">
      <c r="A48" s="2"/>
      <c r="B48" s="2"/>
      <c r="C48" s="2"/>
      <c r="D48" s="2"/>
      <c r="E48" s="2" t="s">
        <v>37</v>
      </c>
      <c r="F48" s="2"/>
      <c r="G48" s="2" t="s">
        <v>38</v>
      </c>
      <c r="H48" s="2"/>
      <c r="I48" s="2"/>
      <c r="J48" s="2"/>
      <c r="K48" s="2"/>
      <c r="L48" s="2"/>
    </row>
  </sheetData>
  <sheetProtection formatRows="0"/>
  <mergeCells count="4">
    <mergeCell ref="G2:I2"/>
    <mergeCell ref="G1:I1"/>
    <mergeCell ref="D1:F2"/>
    <mergeCell ref="A1:C2"/>
  </mergeCells>
  <conditionalFormatting sqref="E5:E44">
    <cfRule type="cellIs" dxfId="51" priority="1" operator="equal">
      <formula>"M"</formula>
    </cfRule>
    <cfRule type="cellIs" dxfId="50" priority="2" operator="equal">
      <formula>"H"</formula>
    </cfRule>
    <cfRule type="cellIs" dxfId="49" priority="3" operator="equal">
      <formula>"F"</formula>
    </cfRule>
  </conditionalFormatting>
  <pageMargins left="0.7" right="0.7" top="0.75" bottom="0.75" header="0.3" footer="0.3"/>
  <pageSetup paperSize="9" orientation="portrait" horizontalDpi="4294967293" verticalDpi="0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 codeName="Feuil10">
    <tabColor theme="5" tint="0.39997558519241921"/>
    <pageSetUpPr fitToPage="1"/>
  </sheetPr>
  <dimension ref="A1:N49"/>
  <sheetViews>
    <sheetView zoomScale="70" zoomScaleNormal="70" workbookViewId="0">
      <pane xSplit="1" ySplit="4" topLeftCell="D14" activePane="bottomRight" state="frozen"/>
      <selection pane="topRight" activeCell="B1" sqref="B1"/>
      <selection pane="bottomLeft" activeCell="A5" sqref="A5"/>
      <selection pane="bottomRight" activeCell="I18" sqref="I18"/>
    </sheetView>
  </sheetViews>
  <sheetFormatPr baseColWidth="10" defaultColWidth="11.42578125" defaultRowHeight="18" x14ac:dyDescent="0.2"/>
  <cols>
    <col min="1" max="1" width="13.5703125" style="4" customWidth="1"/>
    <col min="2" max="2" width="18.85546875" style="4" customWidth="1"/>
    <col min="3" max="3" width="19.5703125" style="33" customWidth="1"/>
    <col min="4" max="4" width="55.28515625" style="4" customWidth="1"/>
    <col min="5" max="6" width="12.28515625" customWidth="1"/>
    <col min="7" max="9" width="24.140625" style="4" customWidth="1"/>
    <col min="10" max="12" width="26.28515625" style="4" customWidth="1"/>
    <col min="13" max="13" width="3.28515625" style="4" customWidth="1"/>
    <col min="14" max="16384" width="11.42578125" style="4"/>
  </cols>
  <sheetData>
    <row r="1" spans="1:14" ht="37.9" customHeight="1" thickTop="1" thickBot="1" x14ac:dyDescent="0.25">
      <c r="A1" s="581" t="s">
        <v>223</v>
      </c>
      <c r="B1" s="582"/>
      <c r="C1" s="583"/>
      <c r="D1" s="587">
        <f>'Note explicative fichier'!E3</f>
        <v>43983</v>
      </c>
      <c r="E1" s="270"/>
      <c r="F1" s="271"/>
      <c r="G1" s="589" t="s">
        <v>39</v>
      </c>
      <c r="H1" s="590"/>
      <c r="I1" s="591"/>
      <c r="J1" s="589" t="str">
        <f>G1</f>
        <v>PONT de POISSY</v>
      </c>
      <c r="K1" s="590"/>
      <c r="L1" s="591"/>
    </row>
    <row r="2" spans="1:14" ht="42" customHeight="1" thickTop="1" thickBot="1" x14ac:dyDescent="0.25">
      <c r="A2" s="584"/>
      <c r="B2" s="585"/>
      <c r="C2" s="586"/>
      <c r="D2" s="588"/>
      <c r="E2" s="596"/>
      <c r="F2" s="597"/>
      <c r="G2" s="525" t="s">
        <v>40</v>
      </c>
      <c r="H2" s="576"/>
      <c r="I2" s="526"/>
      <c r="J2" s="525" t="s">
        <v>41</v>
      </c>
      <c r="K2" s="576"/>
      <c r="L2" s="526"/>
      <c r="N2" s="10" t="s">
        <v>14</v>
      </c>
    </row>
    <row r="3" spans="1:14" s="5" customFormat="1" ht="45" customHeight="1" thickTop="1" thickBot="1" x14ac:dyDescent="0.25">
      <c r="A3" s="578" t="s">
        <v>27</v>
      </c>
      <c r="B3" s="578" t="s">
        <v>82</v>
      </c>
      <c r="C3" s="580" t="s">
        <v>128</v>
      </c>
      <c r="D3" s="577" t="s">
        <v>28</v>
      </c>
      <c r="E3" s="592" t="s">
        <v>95</v>
      </c>
      <c r="F3" s="594" t="s">
        <v>246</v>
      </c>
      <c r="G3" s="272" t="s">
        <v>42</v>
      </c>
      <c r="H3" s="273" t="s">
        <v>43</v>
      </c>
      <c r="I3" s="274" t="s">
        <v>307</v>
      </c>
      <c r="J3" s="272" t="s">
        <v>44</v>
      </c>
      <c r="K3" s="273" t="s">
        <v>45</v>
      </c>
      <c r="L3" s="274" t="s">
        <v>307</v>
      </c>
      <c r="N3" s="275">
        <v>0</v>
      </c>
    </row>
    <row r="4" spans="1:14" s="5" customFormat="1" ht="26.25" customHeight="1" thickTop="1" thickBot="1" x14ac:dyDescent="0.25">
      <c r="A4" s="578"/>
      <c r="B4" s="578"/>
      <c r="C4" s="580"/>
      <c r="D4" s="577"/>
      <c r="E4" s="593"/>
      <c r="F4" s="595"/>
      <c r="G4" s="579" t="s">
        <v>46</v>
      </c>
      <c r="H4" s="579"/>
      <c r="I4" s="579"/>
      <c r="J4" s="579" t="s">
        <v>46</v>
      </c>
      <c r="K4" s="579"/>
      <c r="L4" s="579"/>
      <c r="N4" s="275">
        <v>1.3888888888888889E-3</v>
      </c>
    </row>
    <row r="5" spans="1:14" ht="49.9" customHeight="1" thickTop="1" thickBot="1" x14ac:dyDescent="0.25">
      <c r="A5" s="276">
        <f>'TEMPS-ponton'!A5</f>
        <v>1</v>
      </c>
      <c r="B5" s="181" t="str">
        <f>'TEMPS-ponton'!B5</f>
        <v>ANDRESY CA CONFLUENT 1</v>
      </c>
      <c r="C5" s="182" t="str">
        <f>'TEMPS-ponton'!C5</f>
        <v>Cac1</v>
      </c>
      <c r="D5" s="182" t="str">
        <f>'TEMPS-ponton'!D5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369"/>
      <c r="H5" s="266"/>
      <c r="I5" s="277"/>
      <c r="J5" s="369"/>
      <c r="K5" s="266"/>
      <c r="L5" s="277"/>
      <c r="M5" s="5"/>
      <c r="N5" s="275">
        <v>2.0833333333333333E-3</v>
      </c>
    </row>
    <row r="6" spans="1:14" ht="49.9" customHeight="1" thickTop="1" thickBot="1" x14ac:dyDescent="0.25">
      <c r="A6" s="276">
        <f>'TEMPS-ponton'!A6</f>
        <v>2</v>
      </c>
      <c r="B6" s="183" t="str">
        <f>'TEMPS-ponton'!B6</f>
        <v>CAUDEBEC EN CAUX ACVS 1</v>
      </c>
      <c r="C6" s="184" t="str">
        <f>'TEMPS-ponton'!C6</f>
        <v>Caudebec</v>
      </c>
      <c r="D6" s="184" t="str">
        <f>'TEMPS-ponton'!D6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369"/>
      <c r="H6" s="266"/>
      <c r="I6" s="277"/>
      <c r="J6" s="369"/>
      <c r="K6" s="266"/>
      <c r="L6" s="277"/>
      <c r="N6" s="275">
        <v>3.472222222222222E-3</v>
      </c>
    </row>
    <row r="7" spans="1:14" ht="49.9" customHeight="1" thickTop="1" thickBot="1" x14ac:dyDescent="0.25">
      <c r="A7" s="276">
        <f>'TEMPS-ponton'!A7</f>
        <v>3</v>
      </c>
      <c r="B7" s="183" t="str">
        <f>'TEMPS-ponton'!B7</f>
        <v>ANDRESY CA CONFLUENT 2</v>
      </c>
      <c r="C7" s="184" t="str">
        <f>'TEMPS-ponton'!C7</f>
        <v>CAC 2</v>
      </c>
      <c r="D7" s="184" t="str">
        <f>'TEMPS-ponton'!D7</f>
        <v>Anna ALCALOIDEPOIXBLANC-Geoffrey GHIZZONI-Nathalie BOURGEOIS-Franck CHRISTIANNOT-NicOLAS delaunoy</v>
      </c>
      <c r="E7" s="200" t="str">
        <f>VLOOKUP(A7,Equipes!A:J,2,FALSE)</f>
        <v>M</v>
      </c>
      <c r="F7" s="201">
        <f>ROUND(VLOOKUP(A7,Equipes!$A$2:$J$41,10,0),0)</f>
        <v>55</v>
      </c>
      <c r="G7" s="369"/>
      <c r="H7" s="266"/>
      <c r="I7" s="277"/>
      <c r="J7" s="369"/>
      <c r="K7" s="266"/>
      <c r="L7" s="277"/>
    </row>
    <row r="8" spans="1:14" ht="49.9" customHeight="1" thickTop="1" thickBot="1" x14ac:dyDescent="0.25">
      <c r="A8" s="276">
        <f>'TEMPS-ponton'!A8</f>
        <v>4</v>
      </c>
      <c r="B8" s="183" t="str">
        <f>'TEMPS-ponton'!B8</f>
        <v>ANDRESY CA CONFLUENT 1</v>
      </c>
      <c r="C8" s="184" t="str">
        <f>'TEMPS-ponton'!C8</f>
        <v>CAC3</v>
      </c>
      <c r="D8" s="184" t="str">
        <f>'TEMPS-ponton'!D8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369"/>
      <c r="H8" s="266"/>
      <c r="I8" s="277"/>
      <c r="J8" s="369"/>
      <c r="K8" s="266"/>
      <c r="L8" s="277"/>
    </row>
    <row r="9" spans="1:14" ht="49.9" customHeight="1" thickTop="1" thickBot="1" x14ac:dyDescent="0.25">
      <c r="A9" s="276">
        <f>'TEMPS-ponton'!A9</f>
        <v>5</v>
      </c>
      <c r="B9" s="183" t="str">
        <f>'TEMPS-ponton'!B9</f>
        <v>PORT-MARLY RC 1</v>
      </c>
      <c r="C9" s="184" t="str">
        <f>'TEMPS-ponton'!C9</f>
        <v>RCPM</v>
      </c>
      <c r="D9" s="184" t="str">
        <f>'TEMPS-ponton'!D9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369"/>
      <c r="H9" s="266"/>
      <c r="I9" s="277"/>
      <c r="J9" s="369"/>
      <c r="K9" s="266"/>
      <c r="L9" s="277"/>
    </row>
    <row r="10" spans="1:14" ht="49.9" customHeight="1" thickTop="1" thickBot="1" x14ac:dyDescent="0.25">
      <c r="A10" s="276">
        <f>'TEMPS-ponton'!A10</f>
        <v>6</v>
      </c>
      <c r="B10" s="183" t="str">
        <f>'TEMPS-ponton'!B10</f>
        <v>BOULOGNE 92 2</v>
      </c>
      <c r="C10" s="184" t="str">
        <f>'TEMPS-ponton'!C10</f>
        <v>ACBB</v>
      </c>
      <c r="D10" s="184" t="str">
        <f>'TEMPS-ponton'!D10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369"/>
      <c r="H10" s="266"/>
      <c r="I10" s="277"/>
      <c r="J10" s="369"/>
      <c r="K10" s="266"/>
      <c r="L10" s="277"/>
    </row>
    <row r="11" spans="1:14" ht="49.9" customHeight="1" thickTop="1" thickBot="1" x14ac:dyDescent="0.25">
      <c r="A11" s="276">
        <f>'TEMPS-ponton'!A11</f>
        <v>7</v>
      </c>
      <c r="B11" s="183" t="str">
        <f>'TEMPS-ponton'!B11</f>
        <v>VILLENNES - POISSY AC 3</v>
      </c>
      <c r="C11" s="184" t="str">
        <f>'TEMPS-ponton'!C11</f>
        <v>ACVP</v>
      </c>
      <c r="D11" s="184" t="str">
        <f>'TEMPS-ponton'!D11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369"/>
      <c r="H11" s="266"/>
      <c r="I11" s="277"/>
      <c r="J11" s="369"/>
      <c r="K11" s="266"/>
      <c r="L11" s="277"/>
    </row>
    <row r="12" spans="1:14" ht="49.9" customHeight="1" thickTop="1" thickBot="1" x14ac:dyDescent="0.25">
      <c r="A12" s="276">
        <f>'TEMPS-ponton'!A12</f>
        <v>8</v>
      </c>
      <c r="B12" s="183" t="str">
        <f>'TEMPS-ponton'!B12</f>
        <v>JOINVILLE AMJ 1</v>
      </c>
      <c r="C12" s="184" t="str">
        <f>'TEMPS-ponton'!C12</f>
        <v>Joinville</v>
      </c>
      <c r="D12" s="184" t="str">
        <f>'TEMPS-ponton'!D12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369"/>
      <c r="H12" s="266"/>
      <c r="I12" s="277"/>
      <c r="J12" s="369"/>
      <c r="K12" s="266"/>
      <c r="L12" s="277"/>
    </row>
    <row r="13" spans="1:14" ht="49.9" customHeight="1" thickTop="1" thickBot="1" x14ac:dyDescent="0.25">
      <c r="A13" s="276">
        <f>'TEMPS-ponton'!A13</f>
        <v>9</v>
      </c>
      <c r="B13" s="183" t="str">
        <f>'TEMPS-ponton'!B13</f>
        <v>NOGENT SUR MARNE CN 1</v>
      </c>
      <c r="C13" s="184" t="str">
        <f>'TEMPS-ponton'!C13</f>
        <v>CN 1</v>
      </c>
      <c r="D13" s="184" t="str">
        <f>'TEMPS-ponton'!D13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369"/>
      <c r="H13" s="266"/>
      <c r="I13" s="277"/>
      <c r="J13" s="369"/>
      <c r="K13" s="266"/>
      <c r="L13" s="277"/>
    </row>
    <row r="14" spans="1:14" ht="49.9" customHeight="1" thickTop="1" thickBot="1" x14ac:dyDescent="0.25">
      <c r="A14" s="276">
        <f>'TEMPS-ponton'!A14</f>
        <v>10</v>
      </c>
      <c r="B14" s="183" t="str">
        <f>'TEMPS-ponton'!B14</f>
        <v>NOGENT SUR MARNE CN 2</v>
      </c>
      <c r="C14" s="184" t="str">
        <f>'TEMPS-ponton'!C14</f>
        <v>CN2</v>
      </c>
      <c r="D14" s="184" t="str">
        <f>'TEMPS-ponton'!D14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369"/>
      <c r="H14" s="266"/>
      <c r="I14" s="277"/>
      <c r="J14" s="369"/>
      <c r="K14" s="266"/>
      <c r="L14" s="277"/>
    </row>
    <row r="15" spans="1:14" ht="49.9" customHeight="1" thickTop="1" thickBot="1" x14ac:dyDescent="0.25">
      <c r="A15" s="276">
        <f>'TEMPS-ponton'!A15</f>
        <v>11</v>
      </c>
      <c r="B15" s="183" t="str">
        <f>'TEMPS-ponton'!B15</f>
        <v>BOULOGNE 92 1</v>
      </c>
      <c r="C15" s="184" t="str">
        <f>'TEMPS-ponton'!C15</f>
        <v>ACBB</v>
      </c>
      <c r="D15" s="184" t="str">
        <f>'TEMPS-ponton'!D15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369"/>
      <c r="H15" s="266"/>
      <c r="I15" s="277"/>
      <c r="J15" s="369"/>
      <c r="K15" s="266"/>
      <c r="L15" s="277"/>
    </row>
    <row r="16" spans="1:14" ht="49.9" customHeight="1" thickTop="1" thickBot="1" x14ac:dyDescent="0.25">
      <c r="A16" s="276">
        <f>'TEMPS-ponton'!A16</f>
        <v>12</v>
      </c>
      <c r="B16" s="183" t="str">
        <f>'TEMPS-ponton'!B16</f>
        <v>EVRY SCA 2</v>
      </c>
      <c r="C16" s="184" t="str">
        <f>'TEMPS-ponton'!C16</f>
        <v>SCA2</v>
      </c>
      <c r="D16" s="184" t="str">
        <f>'TEMPS-ponton'!D16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369"/>
      <c r="H16" s="266"/>
      <c r="I16" s="277"/>
      <c r="J16" s="369"/>
      <c r="K16" s="266"/>
      <c r="L16" s="277"/>
    </row>
    <row r="17" spans="1:12" ht="49.9" customHeight="1" thickTop="1" thickBot="1" x14ac:dyDescent="0.25">
      <c r="A17" s="276">
        <f>'TEMPS-ponton'!A17</f>
        <v>13</v>
      </c>
      <c r="B17" s="183" t="str">
        <f>'TEMPS-ponton'!B17</f>
        <v>PORT-MARLY RC 2</v>
      </c>
      <c r="C17" s="184" t="str">
        <f>'TEMPS-ponton'!C17</f>
        <v>RCPM2</v>
      </c>
      <c r="D17" s="184" t="str">
        <f>'TEMPS-ponton'!D17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369"/>
      <c r="H17" s="266"/>
      <c r="I17" s="277"/>
      <c r="J17" s="369"/>
      <c r="K17" s="266"/>
      <c r="L17" s="277"/>
    </row>
    <row r="18" spans="1:12" ht="49.9" customHeight="1" thickTop="1" thickBot="1" x14ac:dyDescent="0.25">
      <c r="A18" s="276">
        <f>'TEMPS-ponton'!A18</f>
        <v>14</v>
      </c>
      <c r="B18" s="183" t="str">
        <f>'TEMPS-ponton'!B18</f>
        <v>MAISONS MESNIL CERAMM 1</v>
      </c>
      <c r="C18" s="184" t="str">
        <f>'TEMPS-ponton'!C18</f>
        <v>CERAMM1</v>
      </c>
      <c r="D18" s="184" t="str">
        <f>'TEMPS-ponton'!D18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369"/>
      <c r="H18" s="266"/>
      <c r="I18" s="277"/>
      <c r="J18" s="369"/>
      <c r="K18" s="266"/>
      <c r="L18" s="277"/>
    </row>
    <row r="19" spans="1:12" ht="49.9" customHeight="1" thickTop="1" thickBot="1" x14ac:dyDescent="0.25">
      <c r="A19" s="276">
        <f>'TEMPS-ponton'!A19</f>
        <v>15</v>
      </c>
      <c r="B19" s="183" t="str">
        <f>'TEMPS-ponton'!B19</f>
        <v>SOISY SUR SEINE CN 1</v>
      </c>
      <c r="C19" s="184" t="str">
        <f>'TEMPS-ponton'!C19</f>
        <v>CN1</v>
      </c>
      <c r="D19" s="184" t="str">
        <f>'TEMPS-ponton'!D19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369"/>
      <c r="H19" s="266"/>
      <c r="I19" s="277"/>
      <c r="J19" s="369"/>
      <c r="K19" s="266"/>
      <c r="L19" s="277"/>
    </row>
    <row r="20" spans="1:12" ht="49.9" customHeight="1" thickTop="1" thickBot="1" x14ac:dyDescent="0.25">
      <c r="A20" s="276">
        <f>'TEMPS-ponton'!A20</f>
        <v>16</v>
      </c>
      <c r="B20" s="183" t="str">
        <f>'TEMPS-ponton'!B20</f>
        <v>PORT-MARLY RC 1</v>
      </c>
      <c r="C20" s="184" t="str">
        <f>'TEMPS-ponton'!C20</f>
        <v>RCPM1</v>
      </c>
      <c r="D20" s="184" t="str">
        <f>'TEMPS-ponton'!D20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369"/>
      <c r="H20" s="266"/>
      <c r="I20" s="277"/>
      <c r="J20" s="369"/>
      <c r="K20" s="266"/>
      <c r="L20" s="277"/>
    </row>
    <row r="21" spans="1:12" ht="49.9" customHeight="1" thickTop="1" thickBot="1" x14ac:dyDescent="0.25">
      <c r="A21" s="276">
        <f>'TEMPS-ponton'!A21</f>
        <v>17</v>
      </c>
      <c r="B21" s="183" t="str">
        <f>'TEMPS-ponton'!B21</f>
        <v>ANDRESY CA CONFLUENT 1</v>
      </c>
      <c r="C21" s="184" t="str">
        <f>'TEMPS-ponton'!C21</f>
        <v>CAC1</v>
      </c>
      <c r="D21" s="184" t="str">
        <f>'TEMPS-ponton'!D21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369"/>
      <c r="H21" s="266"/>
      <c r="I21" s="277"/>
      <c r="J21" s="369"/>
      <c r="K21" s="266"/>
      <c r="L21" s="277"/>
    </row>
    <row r="22" spans="1:12" ht="49.9" customHeight="1" thickTop="1" thickBot="1" x14ac:dyDescent="0.25">
      <c r="A22" s="276">
        <f>'TEMPS-ponton'!A22</f>
        <v>18</v>
      </c>
      <c r="B22" s="183" t="str">
        <f>'TEMPS-ponton'!B22</f>
        <v>MAISONS MESNIL CERAMM 2</v>
      </c>
      <c r="C22" s="184" t="str">
        <f>'TEMPS-ponton'!C22</f>
        <v>CERAMM2</v>
      </c>
      <c r="D22" s="184" t="str">
        <f>'TEMPS-ponton'!D22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369"/>
      <c r="H22" s="266"/>
      <c r="I22" s="277"/>
      <c r="J22" s="369"/>
      <c r="K22" s="266"/>
      <c r="L22" s="277"/>
    </row>
    <row r="23" spans="1:12" ht="49.9" customHeight="1" thickTop="1" thickBot="1" x14ac:dyDescent="0.25">
      <c r="A23" s="276">
        <f>'TEMPS-ponton'!A23</f>
        <v>19</v>
      </c>
      <c r="B23" s="183" t="str">
        <f>'TEMPS-ponton'!B23</f>
        <v>VILLENNES - POISSY AC 1</v>
      </c>
      <c r="C23" s="184" t="str">
        <f>'TEMPS-ponton'!C23</f>
        <v>ACVP1</v>
      </c>
      <c r="D23" s="184" t="str">
        <f>'TEMPS-ponton'!D23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369"/>
      <c r="H23" s="266"/>
      <c r="I23" s="277"/>
      <c r="J23" s="369"/>
      <c r="K23" s="266"/>
      <c r="L23" s="277"/>
    </row>
    <row r="24" spans="1:12" ht="49.9" customHeight="1" thickTop="1" thickBot="1" x14ac:dyDescent="0.25">
      <c r="A24" s="276">
        <f>'TEMPS-ponton'!A24</f>
        <v>20</v>
      </c>
      <c r="B24" s="183" t="str">
        <f>'TEMPS-ponton'!B24</f>
        <v>ROUEN CNAR 1</v>
      </c>
      <c r="C24" s="184" t="str">
        <f>'TEMPS-ponton'!C24</f>
        <v>CNAR1</v>
      </c>
      <c r="D24" s="184" t="str">
        <f>'TEMPS-ponton'!D24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369"/>
      <c r="H24" s="266"/>
      <c r="I24" s="277"/>
      <c r="J24" s="369"/>
      <c r="K24" s="266"/>
      <c r="L24" s="277"/>
    </row>
    <row r="25" spans="1:12" ht="49.9" customHeight="1" thickTop="1" thickBot="1" x14ac:dyDescent="0.25">
      <c r="A25" s="276">
        <f>'TEMPS-ponton'!A25</f>
        <v>21</v>
      </c>
      <c r="B25" s="183" t="str">
        <f>'TEMPS-ponton'!B25</f>
        <v>PORT-MARLY RC 2</v>
      </c>
      <c r="C25" s="184" t="str">
        <f>'TEMPS-ponton'!C25</f>
        <v>RCPM2</v>
      </c>
      <c r="D25" s="184" t="str">
        <f>'TEMPS-ponton'!D25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369"/>
      <c r="H25" s="266"/>
      <c r="I25" s="277"/>
      <c r="J25" s="369"/>
      <c r="K25" s="266"/>
      <c r="L25" s="277"/>
    </row>
    <row r="26" spans="1:12" ht="49.9" customHeight="1" thickTop="1" thickBot="1" x14ac:dyDescent="0.25">
      <c r="A26" s="276">
        <f>'TEMPS-ponton'!A26</f>
        <v>22</v>
      </c>
      <c r="B26" s="183" t="str">
        <f>'TEMPS-ponton'!B26</f>
        <v>COUDRAY MONTCEAUX A 1</v>
      </c>
      <c r="C26" s="184" t="str">
        <f>'TEMPS-ponton'!C26</f>
        <v>coudray1</v>
      </c>
      <c r="D26" s="184" t="str">
        <f>'TEMPS-ponton'!D26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369"/>
      <c r="H26" s="266"/>
      <c r="I26" s="277"/>
      <c r="J26" s="369"/>
      <c r="K26" s="266"/>
      <c r="L26" s="277"/>
    </row>
    <row r="27" spans="1:12" ht="49.9" customHeight="1" thickTop="1" thickBot="1" x14ac:dyDescent="0.25">
      <c r="A27" s="276">
        <f>'TEMPS-ponton'!A27</f>
        <v>23</v>
      </c>
      <c r="B27" s="183" t="str">
        <f>'TEMPS-ponton'!B27</f>
        <v>SN OISE 1</v>
      </c>
      <c r="C27" s="184" t="str">
        <f>'TEMPS-ponton'!C27</f>
        <v xml:space="preserve">SN Oise 1
</v>
      </c>
      <c r="D27" s="184" t="str">
        <f>'TEMPS-ponton'!D27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369"/>
      <c r="H27" s="266"/>
      <c r="I27" s="277"/>
      <c r="J27" s="369"/>
      <c r="K27" s="266"/>
      <c r="L27" s="277"/>
    </row>
    <row r="28" spans="1:12" ht="49.9" customHeight="1" thickTop="1" thickBot="1" x14ac:dyDescent="0.25">
      <c r="A28" s="276">
        <f>'TEMPS-ponton'!A28</f>
        <v>24</v>
      </c>
      <c r="B28" s="183" t="str">
        <f>'TEMPS-ponton'!B28</f>
        <v>MEULAN LES MUREAUX AMMH 1</v>
      </c>
      <c r="C28" s="184" t="str">
        <f>'TEMPS-ponton'!C28</f>
        <v>AMMH1</v>
      </c>
      <c r="D28" s="184" t="str">
        <f>'TEMPS-ponton'!D28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369"/>
      <c r="H28" s="266"/>
      <c r="I28" s="277"/>
      <c r="J28" s="369"/>
      <c r="K28" s="266"/>
      <c r="L28" s="277"/>
    </row>
    <row r="29" spans="1:12" ht="49.9" customHeight="1" thickTop="1" thickBot="1" x14ac:dyDescent="0.25">
      <c r="A29" s="276">
        <f>'TEMPS-ponton'!A29</f>
        <v>25</v>
      </c>
      <c r="B29" s="183" t="str">
        <f>'TEMPS-ponton'!B29</f>
        <v>VILLENNES - POISSY AC 2</v>
      </c>
      <c r="C29" s="184" t="str">
        <f>'TEMPS-ponton'!C29</f>
        <v>ACVP2</v>
      </c>
      <c r="D29" s="184" t="str">
        <f>'TEMPS-ponton'!D29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369"/>
      <c r="H29" s="266"/>
      <c r="I29" s="277"/>
      <c r="J29" s="369"/>
      <c r="K29" s="266"/>
      <c r="L29" s="277"/>
    </row>
    <row r="30" spans="1:12" ht="49.9" customHeight="1" thickTop="1" thickBot="1" x14ac:dyDescent="0.25">
      <c r="A30" s="276">
        <f>'TEMPS-ponton'!A30</f>
        <v>26</v>
      </c>
      <c r="B30" s="183" t="str">
        <f>'TEMPS-ponton'!B30</f>
        <v>EVRY SCA 1</v>
      </c>
      <c r="C30" s="184" t="str">
        <f>'TEMPS-ponton'!C30</f>
        <v>SCA 1</v>
      </c>
      <c r="D30" s="184" t="str">
        <f>'TEMPS-ponton'!D30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369"/>
      <c r="H30" s="266"/>
      <c r="I30" s="277"/>
      <c r="J30" s="369"/>
      <c r="K30" s="266"/>
      <c r="L30" s="277"/>
    </row>
    <row r="31" spans="1:12" ht="49.9" customHeight="1" thickTop="1" thickBot="1" x14ac:dyDescent="0.25">
      <c r="A31" s="276">
        <f>'TEMPS-ponton'!A31</f>
        <v>27</v>
      </c>
      <c r="B31" s="183" t="str">
        <f>'TEMPS-ponton'!B31</f>
        <v>MEULAN LES MUREAUX AMMH 1</v>
      </c>
      <c r="C31" s="184" t="str">
        <f>'TEMPS-ponton'!C31</f>
        <v>AMMH1</v>
      </c>
      <c r="D31" s="184" t="str">
        <f>'TEMPS-ponton'!D31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369"/>
      <c r="H31" s="266"/>
      <c r="I31" s="277"/>
      <c r="J31" s="369"/>
      <c r="K31" s="266"/>
      <c r="L31" s="277"/>
    </row>
    <row r="32" spans="1:12" ht="49.9" customHeight="1" thickTop="1" thickBot="1" x14ac:dyDescent="0.25">
      <c r="A32" s="276">
        <f>'TEMPS-ponton'!A32</f>
        <v>28</v>
      </c>
      <c r="B32" s="183" t="str">
        <f>'TEMPS-ponton'!B32</f>
        <v>VILLENNES - POISSY AC 1</v>
      </c>
      <c r="C32" s="184" t="str">
        <f>'TEMPS-ponton'!C32</f>
        <v>ACVP1</v>
      </c>
      <c r="D32" s="184" t="str">
        <f>'TEMPS-ponton'!D32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369"/>
      <c r="H32" s="266"/>
      <c r="I32" s="277"/>
      <c r="J32" s="369"/>
      <c r="K32" s="266"/>
      <c r="L32" s="277"/>
    </row>
    <row r="33" spans="1:12" ht="49.9" customHeight="1" thickTop="1" thickBot="1" x14ac:dyDescent="0.25">
      <c r="A33" s="276">
        <f>'TEMPS-ponton'!A33</f>
        <v>29</v>
      </c>
      <c r="B33" s="183" t="str">
        <f>'TEMPS-ponton'!B33</f>
        <v>FONTAINEBLEAU APF 1</v>
      </c>
      <c r="C33" s="184" t="str">
        <f>'TEMPS-ponton'!C33</f>
        <v>APF1</v>
      </c>
      <c r="D33" s="184" t="str">
        <f>'TEMPS-ponton'!D33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369"/>
      <c r="H33" s="266"/>
      <c r="I33" s="277"/>
      <c r="J33" s="369"/>
      <c r="K33" s="266"/>
      <c r="L33" s="277"/>
    </row>
    <row r="34" spans="1:12" ht="49.9" customHeight="1" thickTop="1" thickBot="1" x14ac:dyDescent="0.25">
      <c r="A34" s="276">
        <f>'TEMPS-ponton'!A34</f>
        <v>30</v>
      </c>
      <c r="B34" s="183" t="str">
        <f>'TEMPS-ponton'!B34</f>
        <v>JOINVILLE AMJ 1</v>
      </c>
      <c r="C34" s="184" t="str">
        <f>'TEMPS-ponton'!C34</f>
        <v>AMJ1</v>
      </c>
      <c r="D34" s="184" t="str">
        <f>'TEMPS-ponton'!D34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369"/>
      <c r="H34" s="266"/>
      <c r="I34" s="277"/>
      <c r="J34" s="369"/>
      <c r="K34" s="266"/>
      <c r="L34" s="277"/>
    </row>
    <row r="35" spans="1:12" ht="49.9" customHeight="1" thickTop="1" thickBot="1" x14ac:dyDescent="0.25">
      <c r="A35" s="276">
        <f>'TEMPS-ponton'!A35</f>
        <v>31</v>
      </c>
      <c r="B35" s="183" t="str">
        <f>'TEMPS-ponton'!B35</f>
        <v>NOGENT SUR MARNE CN 3</v>
      </c>
      <c r="C35" s="184" t="str">
        <f>'TEMPS-ponton'!C35</f>
        <v>CN3</v>
      </c>
      <c r="D35" s="184" t="str">
        <f>'TEMPS-ponton'!D35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369"/>
      <c r="H35" s="266"/>
      <c r="I35" s="277"/>
      <c r="J35" s="369"/>
      <c r="K35" s="266"/>
      <c r="L35" s="277"/>
    </row>
    <row r="36" spans="1:12" ht="49.9" customHeight="1" thickTop="1" thickBot="1" x14ac:dyDescent="0.25">
      <c r="A36" s="276">
        <f>'TEMPS-ponton'!A36</f>
        <v>32</v>
      </c>
      <c r="B36" s="183" t="str">
        <f>'TEMPS-ponton'!B36</f>
        <v>BOULOGNE 92 1</v>
      </c>
      <c r="C36" s="184" t="str">
        <f>'TEMPS-ponton'!C36</f>
        <v>ACBB1</v>
      </c>
      <c r="D36" s="184" t="str">
        <f>'TEMPS-ponton'!D36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369"/>
      <c r="H36" s="266"/>
      <c r="I36" s="277"/>
      <c r="J36" s="369"/>
      <c r="K36" s="266"/>
      <c r="L36" s="277"/>
    </row>
    <row r="37" spans="1:12" ht="49.9" customHeight="1" thickTop="1" thickBot="1" x14ac:dyDescent="0.25">
      <c r="A37" s="276">
        <f>'TEMPS-ponton'!A37</f>
        <v>33</v>
      </c>
      <c r="B37" s="183" t="str">
        <f>'TEMPS-ponton'!B37</f>
        <v>XX</v>
      </c>
      <c r="C37" s="184" t="str">
        <f>'TEMPS-ponton'!C37</f>
        <v>XX</v>
      </c>
      <c r="D37" s="184" t="str">
        <f>'TEMPS-ponton'!D37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369"/>
      <c r="H37" s="266"/>
      <c r="I37" s="277"/>
      <c r="J37" s="369"/>
      <c r="K37" s="266"/>
      <c r="L37" s="277"/>
    </row>
    <row r="38" spans="1:12" ht="49.9" customHeight="1" thickTop="1" thickBot="1" x14ac:dyDescent="0.25">
      <c r="A38" s="276">
        <f>'TEMPS-ponton'!A38</f>
        <v>34</v>
      </c>
      <c r="B38" s="183" t="str">
        <f>'TEMPS-ponton'!B38</f>
        <v>XX</v>
      </c>
      <c r="C38" s="184" t="str">
        <f>'TEMPS-ponton'!C38</f>
        <v>XX</v>
      </c>
      <c r="D38" s="184" t="str">
        <f>'TEMPS-ponton'!D38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369"/>
      <c r="H38" s="266"/>
      <c r="I38" s="277"/>
      <c r="J38" s="369"/>
      <c r="K38" s="266"/>
      <c r="L38" s="277"/>
    </row>
    <row r="39" spans="1:12" ht="49.9" customHeight="1" thickTop="1" thickBot="1" x14ac:dyDescent="0.25">
      <c r="A39" s="276">
        <f>'TEMPS-ponton'!A39</f>
        <v>35</v>
      </c>
      <c r="B39" s="183" t="str">
        <f>'TEMPS-ponton'!B39</f>
        <v>XX</v>
      </c>
      <c r="C39" s="184" t="str">
        <f>'TEMPS-ponton'!C39</f>
        <v>XX</v>
      </c>
      <c r="D39" s="184" t="str">
        <f>'TEMPS-ponton'!D39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369"/>
      <c r="H39" s="266"/>
      <c r="I39" s="277"/>
      <c r="J39" s="369"/>
      <c r="K39" s="266"/>
      <c r="L39" s="277"/>
    </row>
    <row r="40" spans="1:12" ht="49.9" customHeight="1" thickTop="1" thickBot="1" x14ac:dyDescent="0.25">
      <c r="A40" s="276">
        <f>'TEMPS-ponton'!A40</f>
        <v>36</v>
      </c>
      <c r="B40" s="183" t="str">
        <f>'TEMPS-ponton'!B40</f>
        <v>XX</v>
      </c>
      <c r="C40" s="184" t="str">
        <f>'TEMPS-ponton'!C40</f>
        <v>XX</v>
      </c>
      <c r="D40" s="184" t="str">
        <f>'TEMPS-ponton'!D40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369"/>
      <c r="H40" s="266"/>
      <c r="I40" s="277"/>
      <c r="J40" s="369"/>
      <c r="K40" s="266"/>
      <c r="L40" s="277"/>
    </row>
    <row r="41" spans="1:12" ht="49.9" customHeight="1" thickTop="1" thickBot="1" x14ac:dyDescent="0.25">
      <c r="A41" s="276">
        <f>'TEMPS-ponton'!A41</f>
        <v>37</v>
      </c>
      <c r="B41" s="183" t="str">
        <f>'TEMPS-ponton'!B41</f>
        <v>XX</v>
      </c>
      <c r="C41" s="184" t="str">
        <f>'TEMPS-ponton'!C41</f>
        <v>XX</v>
      </c>
      <c r="D41" s="184" t="str">
        <f>'TEMPS-ponton'!D41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369"/>
      <c r="H41" s="266"/>
      <c r="I41" s="277"/>
      <c r="J41" s="369"/>
      <c r="K41" s="266"/>
      <c r="L41" s="277"/>
    </row>
    <row r="42" spans="1:12" ht="49.9" customHeight="1" thickTop="1" thickBot="1" x14ac:dyDescent="0.25">
      <c r="A42" s="276">
        <f>'TEMPS-ponton'!A42</f>
        <v>38</v>
      </c>
      <c r="B42" s="183" t="str">
        <f>'TEMPS-ponton'!B42</f>
        <v>XX</v>
      </c>
      <c r="C42" s="184" t="str">
        <f>'TEMPS-ponton'!C42</f>
        <v>XX</v>
      </c>
      <c r="D42" s="184" t="str">
        <f>'TEMPS-ponton'!D42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369"/>
      <c r="H42" s="266"/>
      <c r="I42" s="277"/>
      <c r="J42" s="369"/>
      <c r="K42" s="266"/>
      <c r="L42" s="277"/>
    </row>
    <row r="43" spans="1:12" ht="49.9" customHeight="1" thickTop="1" thickBot="1" x14ac:dyDescent="0.25">
      <c r="A43" s="276">
        <f>'TEMPS-ponton'!A43</f>
        <v>39</v>
      </c>
      <c r="B43" s="183" t="str">
        <f>'TEMPS-ponton'!B43</f>
        <v>XX</v>
      </c>
      <c r="C43" s="184" t="str">
        <f>'TEMPS-ponton'!C43</f>
        <v>XX</v>
      </c>
      <c r="D43" s="184" t="str">
        <f>'TEMPS-ponton'!D43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369"/>
      <c r="H43" s="266"/>
      <c r="I43" s="277"/>
      <c r="J43" s="369"/>
      <c r="K43" s="266"/>
      <c r="L43" s="277"/>
    </row>
    <row r="44" spans="1:12" ht="49.9" customHeight="1" thickTop="1" x14ac:dyDescent="0.2">
      <c r="A44" s="276">
        <f>'TEMPS-ponton'!A44</f>
        <v>40</v>
      </c>
      <c r="B44" s="183" t="str">
        <f>'TEMPS-ponton'!B44</f>
        <v>XX</v>
      </c>
      <c r="C44" s="184" t="str">
        <f>'TEMPS-ponton'!C44</f>
        <v>XX</v>
      </c>
      <c r="D44" s="184" t="str">
        <f>'TEMPS-ponton'!D44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369"/>
      <c r="H44" s="266"/>
      <c r="I44" s="277"/>
      <c r="J44" s="369"/>
      <c r="K44" s="266"/>
      <c r="L44" s="277"/>
    </row>
    <row r="45" spans="1:12" ht="23.25" x14ac:dyDescent="0.2">
      <c r="E45" s="2"/>
      <c r="F45" s="2"/>
      <c r="G45" s="369"/>
      <c r="H45" s="266"/>
      <c r="J45" s="369"/>
      <c r="K45" s="266"/>
    </row>
    <row r="46" spans="1:12" ht="23.25" x14ac:dyDescent="0.2">
      <c r="E46" s="2"/>
      <c r="F46" s="2"/>
      <c r="G46" s="369"/>
      <c r="H46" s="266"/>
      <c r="J46" s="369"/>
      <c r="K46" s="266"/>
    </row>
    <row r="47" spans="1:12" ht="23.25" x14ac:dyDescent="0.2">
      <c r="E47" s="2"/>
      <c r="F47" s="2"/>
      <c r="G47" s="369"/>
      <c r="H47" s="266"/>
      <c r="J47" s="369"/>
      <c r="K47" s="266"/>
    </row>
    <row r="48" spans="1:12" ht="23.25" x14ac:dyDescent="0.2">
      <c r="E48" s="2"/>
      <c r="F48" s="2"/>
      <c r="G48" s="369"/>
      <c r="H48" s="266"/>
      <c r="J48" s="369"/>
      <c r="K48" s="266"/>
    </row>
    <row r="49" spans="7:11" x14ac:dyDescent="0.2">
      <c r="G49" s="369"/>
      <c r="H49" s="266"/>
      <c r="J49" s="369"/>
      <c r="K49" s="266"/>
    </row>
  </sheetData>
  <mergeCells count="15">
    <mergeCell ref="J2:L2"/>
    <mergeCell ref="D3:D4"/>
    <mergeCell ref="A3:A4"/>
    <mergeCell ref="B3:B4"/>
    <mergeCell ref="G4:I4"/>
    <mergeCell ref="J4:L4"/>
    <mergeCell ref="C3:C4"/>
    <mergeCell ref="A1:C2"/>
    <mergeCell ref="D1:D2"/>
    <mergeCell ref="G1:I1"/>
    <mergeCell ref="G2:I2"/>
    <mergeCell ref="J1:L1"/>
    <mergeCell ref="E3:E4"/>
    <mergeCell ref="F3:F4"/>
    <mergeCell ref="E2:F2"/>
  </mergeCells>
  <conditionalFormatting sqref="E5:E44">
    <cfRule type="cellIs" dxfId="48" priority="1" operator="equal">
      <formula>"M"</formula>
    </cfRule>
    <cfRule type="cellIs" dxfId="47" priority="2" operator="equal">
      <formula>"H"</formula>
    </cfRule>
    <cfRule type="cellIs" dxfId="46" priority="3" operator="equal">
      <formula>"F"</formula>
    </cfRule>
  </conditionalFormatting>
  <dataValidations count="1">
    <dataValidation type="list" allowBlank="1" showInputMessage="1" showErrorMessage="1" sqref="L5:L44 I5:I44" xr:uid="{0EA3FDB8-87F6-4658-A3A3-8666ACB9DFF3}">
      <formula1>$N$3:$N$6</formula1>
    </dataValidation>
  </dataValidations>
  <printOptions horizontalCentered="1" verticalCentered="1"/>
  <pageMargins left="0" right="0" top="0" bottom="0" header="0.51180555555555551" footer="0.51180555555555551"/>
  <pageSetup paperSize="9" scale="32" firstPageNumber="0" orientation="portrait" horizontalDpi="300" verticalDpi="300" r:id="rId1"/>
  <headerFooter alignWithMargins="0"/>
  <colBreaks count="1" manualBreakCount="1">
    <brk id="9" max="1048575" man="1"/>
  </col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C3B96F-3ED8-4532-820A-F81450244ECD}">
  <sheetPr codeName="Feuil20">
    <tabColor theme="5" tint="0.39997558519241921"/>
  </sheetPr>
  <dimension ref="A1:U145"/>
  <sheetViews>
    <sheetView zoomScale="60" zoomScaleNormal="60" workbookViewId="0">
      <pane xSplit="1" ySplit="3" topLeftCell="B4" activePane="bottomRight" state="frozen"/>
      <selection pane="topRight" activeCell="B1" sqref="B1"/>
      <selection pane="bottomLeft" activeCell="A4" sqref="A4"/>
      <selection pane="bottomRight" activeCell="Q34" sqref="Q34"/>
    </sheetView>
  </sheetViews>
  <sheetFormatPr baseColWidth="10" defaultColWidth="11.42578125" defaultRowHeight="18" x14ac:dyDescent="0.2"/>
  <cols>
    <col min="1" max="1" width="14.28515625" style="4" bestFit="1" customWidth="1"/>
    <col min="2" max="2" width="33.7109375" style="4" bestFit="1" customWidth="1"/>
    <col min="3" max="3" width="33.7109375" style="4" customWidth="1"/>
    <col min="4" max="4" width="62.5703125" style="4" bestFit="1" customWidth="1"/>
    <col min="5" max="6" width="11.7109375" style="4" customWidth="1"/>
    <col min="7" max="7" width="11.28515625" style="4" bestFit="1" customWidth="1"/>
    <col min="8" max="8" width="13.7109375" style="4" customWidth="1"/>
    <col min="9" max="9" width="12.7109375" style="4" customWidth="1"/>
    <col min="10" max="11" width="13.28515625" style="4" customWidth="1"/>
    <col min="12" max="12" width="12.7109375" style="4" customWidth="1"/>
    <col min="13" max="13" width="16" style="4" customWidth="1"/>
    <col min="14" max="14" width="15.28515625" style="4" customWidth="1"/>
    <col min="15" max="16" width="13.28515625" style="4" customWidth="1"/>
    <col min="17" max="17" width="14" style="4" customWidth="1"/>
    <col min="18" max="18" width="14.28515625" style="4" customWidth="1"/>
    <col min="19" max="19" width="13.5703125" style="4" customWidth="1"/>
    <col min="20" max="20" width="13.7109375" style="4" customWidth="1"/>
    <col min="21" max="21" width="12.7109375" style="4" customWidth="1"/>
    <col min="22" max="16384" width="11.42578125" style="4"/>
  </cols>
  <sheetData>
    <row r="1" spans="1:21" ht="50.1" customHeight="1" thickTop="1" thickBot="1" x14ac:dyDescent="0.25">
      <c r="A1" s="599" t="s">
        <v>225</v>
      </c>
      <c r="B1" s="600"/>
      <c r="C1" s="601"/>
      <c r="D1" s="605">
        <f>'Note explicative fichier'!E3</f>
        <v>43983</v>
      </c>
      <c r="E1" s="607"/>
      <c r="F1" s="609"/>
      <c r="G1" s="607" t="s">
        <v>40</v>
      </c>
      <c r="H1" s="608"/>
      <c r="I1" s="609"/>
      <c r="J1" s="607" t="s">
        <v>41</v>
      </c>
      <c r="K1" s="608"/>
      <c r="L1" s="609"/>
      <c r="M1" s="300">
        <v>2.0833333333333333E-3</v>
      </c>
      <c r="N1" s="613" t="s">
        <v>49</v>
      </c>
      <c r="O1" s="613"/>
      <c r="P1" s="613"/>
      <c r="Q1" s="613"/>
      <c r="R1" s="613"/>
      <c r="S1" s="613"/>
      <c r="T1" s="613"/>
      <c r="U1" s="5"/>
    </row>
    <row r="2" spans="1:21" ht="58.15" customHeight="1" thickBot="1" x14ac:dyDescent="0.25">
      <c r="A2" s="602"/>
      <c r="B2" s="603"/>
      <c r="C2" s="604"/>
      <c r="D2" s="606"/>
      <c r="E2" s="610"/>
      <c r="F2" s="612"/>
      <c r="G2" s="610"/>
      <c r="H2" s="611"/>
      <c r="I2" s="612"/>
      <c r="J2" s="610"/>
      <c r="K2" s="611"/>
      <c r="L2" s="612"/>
      <c r="M2" s="301">
        <v>1.3888888888888889E-3</v>
      </c>
      <c r="N2" s="613" t="s">
        <v>306</v>
      </c>
      <c r="O2" s="613"/>
      <c r="P2" s="613"/>
      <c r="Q2" s="613"/>
      <c r="R2" s="613"/>
      <c r="S2" s="613"/>
      <c r="T2" s="613"/>
      <c r="U2" s="5"/>
    </row>
    <row r="3" spans="1:21" s="5" customFormat="1" ht="69" customHeight="1" thickTop="1" thickBot="1" x14ac:dyDescent="0.25">
      <c r="A3" s="280" t="s">
        <v>27</v>
      </c>
      <c r="B3" s="9" t="s">
        <v>82</v>
      </c>
      <c r="C3" s="9" t="s">
        <v>128</v>
      </c>
      <c r="D3" s="9" t="s">
        <v>28</v>
      </c>
      <c r="E3" s="9" t="s">
        <v>17</v>
      </c>
      <c r="F3" s="9" t="s">
        <v>247</v>
      </c>
      <c r="G3" s="378" t="s">
        <v>51</v>
      </c>
      <c r="H3" s="379" t="s">
        <v>14</v>
      </c>
      <c r="I3" s="380" t="s">
        <v>52</v>
      </c>
      <c r="J3" s="378" t="s">
        <v>53</v>
      </c>
      <c r="K3" s="379" t="s">
        <v>14</v>
      </c>
      <c r="L3" s="380" t="s">
        <v>54</v>
      </c>
      <c r="M3" s="301">
        <v>3.472222222222222E-3</v>
      </c>
      <c r="N3" s="598" t="s">
        <v>55</v>
      </c>
      <c r="O3" s="598"/>
      <c r="P3" s="598"/>
      <c r="Q3" s="598"/>
      <c r="R3" s="598"/>
      <c r="S3" s="598"/>
      <c r="T3" s="598"/>
    </row>
    <row r="4" spans="1:21" s="5" customFormat="1" ht="55.5" thickTop="1" thickBot="1" x14ac:dyDescent="0.25">
      <c r="A4" s="294" t="str">
        <f>'TEMPS-ponton'!A4</f>
        <v>Record</v>
      </c>
      <c r="B4" s="295" t="str">
        <f>'TEMPS-ponton'!B4</f>
        <v>POLYTECHNIQUE ( Référence 2012 )</v>
      </c>
      <c r="C4" s="295" t="str">
        <f>'TEMPS-ponton'!C4</f>
        <v>Palaiseau</v>
      </c>
      <c r="D4" s="295" t="str">
        <f>'TEMPS-ponton'!D4</f>
        <v>FERRERO Michel - Alexandre Rosinski - BOYAUD Mathieu - GODDE Olivier - THECKES Benoit</v>
      </c>
      <c r="E4" s="180"/>
      <c r="F4" s="180"/>
      <c r="G4" s="378"/>
      <c r="H4" s="379"/>
      <c r="I4" s="380"/>
      <c r="J4" s="378"/>
      <c r="K4" s="379"/>
      <c r="L4" s="380"/>
      <c r="M4" s="302" t="s">
        <v>56</v>
      </c>
      <c r="N4" s="303" t="s">
        <v>57</v>
      </c>
      <c r="O4" s="304" t="s">
        <v>58</v>
      </c>
      <c r="P4" s="304" t="s">
        <v>59</v>
      </c>
      <c r="Q4" s="304" t="s">
        <v>60</v>
      </c>
      <c r="R4" s="304" t="s">
        <v>61</v>
      </c>
      <c r="S4" s="304" t="s">
        <v>62</v>
      </c>
      <c r="T4" s="305" t="s">
        <v>63</v>
      </c>
    </row>
    <row r="5" spans="1:21" ht="44.65" customHeight="1" thickTop="1" thickBot="1" x14ac:dyDescent="0.25">
      <c r="A5" s="276">
        <f>'TEMPS-ponton'!A5</f>
        <v>1</v>
      </c>
      <c r="B5" s="181" t="str">
        <f>'TEMPS-ponton'!B5</f>
        <v>ANDRESY CA CONFLUENT 1</v>
      </c>
      <c r="C5" s="182" t="str">
        <f>'TEMPS-ponton'!C5</f>
        <v>Cac1</v>
      </c>
      <c r="D5" s="182" t="str">
        <f>'TEMPS-ponton'!D5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375" t="str">
        <f>IF('TEMPS-poissy'!H5&gt;0,'TEMPS-poissy'!H5-'TEMPS-poissy'!G5,"")</f>
        <v/>
      </c>
      <c r="H5" s="376">
        <f>'TEMPS-poissy'!I5</f>
        <v>0</v>
      </c>
      <c r="I5" s="306" t="str">
        <f>IF('TEMPS-poissy'!H5&gt;0,G5+H5,"99:99:99")</f>
        <v>99:99:99</v>
      </c>
      <c r="J5" s="375" t="str">
        <f>IF('TEMPS-poissy'!K5&gt;0,'TEMPS-poissy'!K5-'TEMPS-poissy'!J5,"")</f>
        <v/>
      </c>
      <c r="K5" s="377">
        <f>'TEMPS-poissy'!L5</f>
        <v>0</v>
      </c>
      <c r="L5" s="307" t="str">
        <f>IF('TEMPS-poissy'!K5&gt;0,J5+K5,"99:99:99")</f>
        <v>99:99:99</v>
      </c>
      <c r="M5" s="308">
        <f t="shared" ref="M5:M43" si="0">SUM(N5:T5)</f>
        <v>3.472222222222222E-3</v>
      </c>
      <c r="N5" s="309">
        <v>0</v>
      </c>
      <c r="O5" s="309">
        <v>0</v>
      </c>
      <c r="P5" s="309">
        <v>0</v>
      </c>
      <c r="Q5" s="309">
        <v>3.472222222222222E-3</v>
      </c>
      <c r="R5" s="309">
        <v>0</v>
      </c>
      <c r="S5" s="309">
        <v>0</v>
      </c>
      <c r="T5" s="309">
        <v>0</v>
      </c>
    </row>
    <row r="6" spans="1:21" ht="44.65" customHeight="1" thickTop="1" thickBot="1" x14ac:dyDescent="0.25">
      <c r="A6" s="276">
        <f>'TEMPS-ponton'!A6</f>
        <v>2</v>
      </c>
      <c r="B6" s="183" t="str">
        <f>'TEMPS-ponton'!B6</f>
        <v>CAUDEBEC EN CAUX ACVS 1</v>
      </c>
      <c r="C6" s="184" t="str">
        <f>'TEMPS-ponton'!C6</f>
        <v>Caudebec</v>
      </c>
      <c r="D6" s="184" t="str">
        <f>'TEMPS-ponton'!D6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375" t="str">
        <f>IF('TEMPS-poissy'!H6&gt;0,'TEMPS-poissy'!H6-'TEMPS-poissy'!G6,"")</f>
        <v/>
      </c>
      <c r="H6" s="376">
        <f>'TEMPS-poissy'!I6</f>
        <v>0</v>
      </c>
      <c r="I6" s="306" t="str">
        <f>IF('TEMPS-poissy'!H6&gt;0,G6+H6,"99:99:99")</f>
        <v>99:99:99</v>
      </c>
      <c r="J6" s="375" t="str">
        <f>IF('TEMPS-poissy'!K6&gt;0,'TEMPS-poissy'!K6-'TEMPS-poissy'!J6,"")</f>
        <v/>
      </c>
      <c r="K6" s="377">
        <f>'TEMPS-poissy'!L6</f>
        <v>0</v>
      </c>
      <c r="L6" s="307" t="str">
        <f>IF('TEMPS-poissy'!K6&gt;0,J6+K6,"99:99:99")</f>
        <v>99:99:99</v>
      </c>
      <c r="M6" s="308">
        <f t="shared" si="0"/>
        <v>0</v>
      </c>
      <c r="N6" s="309">
        <v>0</v>
      </c>
      <c r="O6" s="309">
        <v>0</v>
      </c>
      <c r="P6" s="309">
        <v>0</v>
      </c>
      <c r="Q6" s="309">
        <v>0</v>
      </c>
      <c r="R6" s="309">
        <v>0</v>
      </c>
      <c r="S6" s="309">
        <v>0</v>
      </c>
      <c r="T6" s="309">
        <v>0</v>
      </c>
    </row>
    <row r="7" spans="1:21" ht="44.65" customHeight="1" thickTop="1" thickBot="1" x14ac:dyDescent="0.25">
      <c r="A7" s="276">
        <f>'TEMPS-ponton'!A7</f>
        <v>3</v>
      </c>
      <c r="B7" s="183" t="str">
        <f>'TEMPS-ponton'!B7</f>
        <v>ANDRESY CA CONFLUENT 2</v>
      </c>
      <c r="C7" s="184" t="str">
        <f>'TEMPS-ponton'!C7</f>
        <v>CAC 2</v>
      </c>
      <c r="D7" s="184" t="str">
        <f>'TEMPS-ponton'!D7</f>
        <v>Anna ALCALOIDEPOIXBLANC-Geoffrey GHIZZONI-Nathalie BOURGEOIS-Franck CHRISTIANNOT-NicOLAS delaunoy</v>
      </c>
      <c r="E7" s="200" t="str">
        <f>VLOOKUP(A7,Equipes!A:J,2,FALSE)</f>
        <v>M</v>
      </c>
      <c r="F7" s="201">
        <f>ROUND(VLOOKUP(A7,Equipes!$A$2:$J$41,10,0),0)</f>
        <v>55</v>
      </c>
      <c r="G7" s="375" t="str">
        <f>IF('TEMPS-poissy'!H7&gt;0,'TEMPS-poissy'!H7-'TEMPS-poissy'!G7,"")</f>
        <v/>
      </c>
      <c r="H7" s="376">
        <f>'TEMPS-poissy'!I7</f>
        <v>0</v>
      </c>
      <c r="I7" s="306" t="str">
        <f>IF('TEMPS-poissy'!H7&gt;0,G7+H7,"99:99:99")</f>
        <v>99:99:99</v>
      </c>
      <c r="J7" s="375" t="str">
        <f>IF('TEMPS-poissy'!K7&gt;0,'TEMPS-poissy'!K7-'TEMPS-poissy'!J7,"")</f>
        <v/>
      </c>
      <c r="K7" s="377">
        <f>'TEMPS-poissy'!L7</f>
        <v>0</v>
      </c>
      <c r="L7" s="307" t="str">
        <f>IF('TEMPS-poissy'!K7&gt;0,J7+K7,"99:99:99")</f>
        <v>99:99:99</v>
      </c>
      <c r="M7" s="308">
        <f>SUM(N7:T7)</f>
        <v>0</v>
      </c>
      <c r="N7" s="309">
        <v>0</v>
      </c>
      <c r="O7" s="309">
        <v>0</v>
      </c>
      <c r="P7" s="309">
        <v>0</v>
      </c>
      <c r="Q7" s="309">
        <v>0</v>
      </c>
      <c r="R7" s="309">
        <v>0</v>
      </c>
      <c r="S7" s="309">
        <v>0</v>
      </c>
      <c r="T7" s="309">
        <v>0</v>
      </c>
    </row>
    <row r="8" spans="1:21" ht="44.65" customHeight="1" thickTop="1" thickBot="1" x14ac:dyDescent="0.25">
      <c r="A8" s="276">
        <f>'TEMPS-ponton'!A8</f>
        <v>4</v>
      </c>
      <c r="B8" s="183" t="str">
        <f>'TEMPS-ponton'!B8</f>
        <v>ANDRESY CA CONFLUENT 1</v>
      </c>
      <c r="C8" s="184" t="str">
        <f>'TEMPS-ponton'!C8</f>
        <v>CAC3</v>
      </c>
      <c r="D8" s="184" t="str">
        <f>'TEMPS-ponton'!D8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375" t="str">
        <f>IF('TEMPS-poissy'!H8&gt;0,'TEMPS-poissy'!H8-'TEMPS-poissy'!G8,"")</f>
        <v/>
      </c>
      <c r="H8" s="376">
        <f>'TEMPS-poissy'!I8</f>
        <v>0</v>
      </c>
      <c r="I8" s="306" t="str">
        <f>IF('TEMPS-poissy'!H8&gt;0,G8+H8,"99:99:99")</f>
        <v>99:99:99</v>
      </c>
      <c r="J8" s="375" t="str">
        <f>IF('TEMPS-poissy'!K8&gt;0,'TEMPS-poissy'!K8-'TEMPS-poissy'!J8,"")</f>
        <v/>
      </c>
      <c r="K8" s="377">
        <f>'TEMPS-poissy'!L8</f>
        <v>0</v>
      </c>
      <c r="L8" s="307" t="str">
        <f>IF('TEMPS-poissy'!K8&gt;0,J8+K8,"99:99:99")</f>
        <v>99:99:99</v>
      </c>
      <c r="M8" s="308">
        <f t="shared" si="0"/>
        <v>0</v>
      </c>
      <c r="N8" s="309">
        <v>0</v>
      </c>
      <c r="O8" s="309">
        <v>0</v>
      </c>
      <c r="P8" s="309">
        <v>0</v>
      </c>
      <c r="Q8" s="309">
        <v>0</v>
      </c>
      <c r="R8" s="309">
        <v>0</v>
      </c>
      <c r="S8" s="309">
        <v>0</v>
      </c>
      <c r="T8" s="309">
        <v>0</v>
      </c>
    </row>
    <row r="9" spans="1:21" ht="44.65" customHeight="1" thickTop="1" thickBot="1" x14ac:dyDescent="0.25">
      <c r="A9" s="276">
        <f>'TEMPS-ponton'!A9</f>
        <v>5</v>
      </c>
      <c r="B9" s="183" t="str">
        <f>'TEMPS-ponton'!B9</f>
        <v>PORT-MARLY RC 1</v>
      </c>
      <c r="C9" s="184" t="str">
        <f>'TEMPS-ponton'!C9</f>
        <v>RCPM</v>
      </c>
      <c r="D9" s="184" t="str">
        <f>'TEMPS-ponton'!D9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375" t="str">
        <f>IF('TEMPS-poissy'!H9&gt;0,'TEMPS-poissy'!H9-'TEMPS-poissy'!G9,"")</f>
        <v/>
      </c>
      <c r="H9" s="376">
        <f>'TEMPS-poissy'!I9</f>
        <v>0</v>
      </c>
      <c r="I9" s="306" t="str">
        <f>IF('TEMPS-poissy'!H9&gt;0,G9+H9,"99:99:99")</f>
        <v>99:99:99</v>
      </c>
      <c r="J9" s="375" t="str">
        <f>IF('TEMPS-poissy'!K9&gt;0,'TEMPS-poissy'!K9-'TEMPS-poissy'!J9,"")</f>
        <v/>
      </c>
      <c r="K9" s="377">
        <f>'TEMPS-poissy'!L9</f>
        <v>0</v>
      </c>
      <c r="L9" s="307" t="str">
        <f>IF('TEMPS-poissy'!K9&gt;0,J9+K9,"99:99:99")</f>
        <v>99:99:99</v>
      </c>
      <c r="M9" s="308">
        <f t="shared" si="0"/>
        <v>0</v>
      </c>
      <c r="N9" s="309">
        <v>0</v>
      </c>
      <c r="O9" s="309">
        <v>0</v>
      </c>
      <c r="P9" s="309">
        <v>0</v>
      </c>
      <c r="Q9" s="309">
        <v>0</v>
      </c>
      <c r="R9" s="309">
        <v>0</v>
      </c>
      <c r="S9" s="309">
        <v>0</v>
      </c>
      <c r="T9" s="309">
        <v>0</v>
      </c>
    </row>
    <row r="10" spans="1:21" ht="44.65" customHeight="1" thickTop="1" thickBot="1" x14ac:dyDescent="0.25">
      <c r="A10" s="276">
        <f>'TEMPS-ponton'!A10</f>
        <v>6</v>
      </c>
      <c r="B10" s="183" t="str">
        <f>'TEMPS-ponton'!B10</f>
        <v>BOULOGNE 92 2</v>
      </c>
      <c r="C10" s="184" t="str">
        <f>'TEMPS-ponton'!C10</f>
        <v>ACBB</v>
      </c>
      <c r="D10" s="184" t="str">
        <f>'TEMPS-ponton'!D10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375" t="str">
        <f>IF('TEMPS-poissy'!H10&gt;0,'TEMPS-poissy'!H10-'TEMPS-poissy'!G10,"")</f>
        <v/>
      </c>
      <c r="H10" s="376">
        <f>'TEMPS-poissy'!I10</f>
        <v>0</v>
      </c>
      <c r="I10" s="306" t="str">
        <f>IF('TEMPS-poissy'!H10&gt;0,G10+H10,"99:99:99")</f>
        <v>99:99:99</v>
      </c>
      <c r="J10" s="375" t="str">
        <f>IF('TEMPS-poissy'!K10&gt;0,'TEMPS-poissy'!K10-'TEMPS-poissy'!J10,"")</f>
        <v/>
      </c>
      <c r="K10" s="377">
        <f>'TEMPS-poissy'!L10</f>
        <v>0</v>
      </c>
      <c r="L10" s="307" t="str">
        <f>IF('TEMPS-poissy'!K10&gt;0,J10+K10,"99:99:99")</f>
        <v>99:99:99</v>
      </c>
      <c r="M10" s="308">
        <f t="shared" si="0"/>
        <v>0</v>
      </c>
      <c r="N10" s="309">
        <v>0</v>
      </c>
      <c r="O10" s="309">
        <v>0</v>
      </c>
      <c r="P10" s="309">
        <v>0</v>
      </c>
      <c r="Q10" s="309">
        <v>0</v>
      </c>
      <c r="R10" s="309">
        <v>0</v>
      </c>
      <c r="S10" s="309">
        <v>0</v>
      </c>
      <c r="T10" s="309">
        <v>0</v>
      </c>
    </row>
    <row r="11" spans="1:21" ht="44.65" customHeight="1" thickTop="1" thickBot="1" x14ac:dyDescent="0.25">
      <c r="A11" s="276">
        <f>'TEMPS-ponton'!A11</f>
        <v>7</v>
      </c>
      <c r="B11" s="183" t="str">
        <f>'TEMPS-ponton'!B11</f>
        <v>VILLENNES - POISSY AC 3</v>
      </c>
      <c r="C11" s="184" t="str">
        <f>'TEMPS-ponton'!C11</f>
        <v>ACVP</v>
      </c>
      <c r="D11" s="184" t="str">
        <f>'TEMPS-ponton'!D11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375" t="str">
        <f>IF('TEMPS-poissy'!H11&gt;0,'TEMPS-poissy'!H11-'TEMPS-poissy'!G11,"")</f>
        <v/>
      </c>
      <c r="H11" s="376">
        <f>'TEMPS-poissy'!I11</f>
        <v>0</v>
      </c>
      <c r="I11" s="306" t="str">
        <f>IF('TEMPS-poissy'!H11&gt;0,G11+H11,"99:99:99")</f>
        <v>99:99:99</v>
      </c>
      <c r="J11" s="375" t="str">
        <f>IF('TEMPS-poissy'!K11&gt;0,'TEMPS-poissy'!K11-'TEMPS-poissy'!J11,"")</f>
        <v/>
      </c>
      <c r="K11" s="377">
        <f>'TEMPS-poissy'!L11</f>
        <v>0</v>
      </c>
      <c r="L11" s="307" t="str">
        <f>IF('TEMPS-poissy'!K11&gt;0,J11+K11,"99:99:99")</f>
        <v>99:99:99</v>
      </c>
      <c r="M11" s="308">
        <f t="shared" si="0"/>
        <v>0</v>
      </c>
      <c r="N11" s="309">
        <v>0</v>
      </c>
      <c r="O11" s="309">
        <v>0</v>
      </c>
      <c r="P11" s="309">
        <v>0</v>
      </c>
      <c r="Q11" s="309">
        <v>0</v>
      </c>
      <c r="R11" s="309">
        <v>0</v>
      </c>
      <c r="S11" s="309">
        <v>0</v>
      </c>
      <c r="T11" s="309">
        <v>0</v>
      </c>
    </row>
    <row r="12" spans="1:21" ht="44.65" customHeight="1" thickTop="1" thickBot="1" x14ac:dyDescent="0.25">
      <c r="A12" s="276">
        <f>'TEMPS-ponton'!A12</f>
        <v>8</v>
      </c>
      <c r="B12" s="183" t="str">
        <f>'TEMPS-ponton'!B12</f>
        <v>JOINVILLE AMJ 1</v>
      </c>
      <c r="C12" s="184" t="str">
        <f>'TEMPS-ponton'!C12</f>
        <v>Joinville</v>
      </c>
      <c r="D12" s="184" t="str">
        <f>'TEMPS-ponton'!D12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375" t="str">
        <f>IF('TEMPS-poissy'!H12&gt;0,'TEMPS-poissy'!H12-'TEMPS-poissy'!G12,"")</f>
        <v/>
      </c>
      <c r="H12" s="376">
        <f>'TEMPS-poissy'!I12</f>
        <v>0</v>
      </c>
      <c r="I12" s="306" t="str">
        <f>IF('TEMPS-poissy'!H12&gt;0,G12+H12,"99:99:99")</f>
        <v>99:99:99</v>
      </c>
      <c r="J12" s="375" t="str">
        <f>IF('TEMPS-poissy'!K12&gt;0,'TEMPS-poissy'!K12-'TEMPS-poissy'!J12,"")</f>
        <v/>
      </c>
      <c r="K12" s="377">
        <f>'TEMPS-poissy'!L12</f>
        <v>0</v>
      </c>
      <c r="L12" s="307" t="str">
        <f>IF('TEMPS-poissy'!K12&gt;0,J12+K12,"99:99:99")</f>
        <v>99:99:99</v>
      </c>
      <c r="M12" s="308">
        <f t="shared" si="0"/>
        <v>0</v>
      </c>
      <c r="N12" s="309">
        <v>0</v>
      </c>
      <c r="O12" s="309">
        <v>0</v>
      </c>
      <c r="P12" s="309">
        <v>0</v>
      </c>
      <c r="Q12" s="309">
        <v>0</v>
      </c>
      <c r="R12" s="309">
        <v>0</v>
      </c>
      <c r="S12" s="309">
        <v>0</v>
      </c>
      <c r="T12" s="309">
        <v>0</v>
      </c>
    </row>
    <row r="13" spans="1:21" ht="44.65" customHeight="1" thickTop="1" thickBot="1" x14ac:dyDescent="0.25">
      <c r="A13" s="276">
        <f>'TEMPS-ponton'!A13</f>
        <v>9</v>
      </c>
      <c r="B13" s="183" t="str">
        <f>'TEMPS-ponton'!B13</f>
        <v>NOGENT SUR MARNE CN 1</v>
      </c>
      <c r="C13" s="184" t="str">
        <f>'TEMPS-ponton'!C13</f>
        <v>CN 1</v>
      </c>
      <c r="D13" s="184" t="str">
        <f>'TEMPS-ponton'!D13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375" t="str">
        <f>IF('TEMPS-poissy'!H13&gt;0,'TEMPS-poissy'!H13-'TEMPS-poissy'!G13,"")</f>
        <v/>
      </c>
      <c r="H13" s="376">
        <f>'TEMPS-poissy'!I13</f>
        <v>0</v>
      </c>
      <c r="I13" s="306" t="str">
        <f>IF('TEMPS-poissy'!H13&gt;0,G13+H13,"99:99:99")</f>
        <v>99:99:99</v>
      </c>
      <c r="J13" s="375" t="str">
        <f>IF('TEMPS-poissy'!K13&gt;0,'TEMPS-poissy'!K13-'TEMPS-poissy'!J13,"")</f>
        <v/>
      </c>
      <c r="K13" s="377">
        <f>'TEMPS-poissy'!L13</f>
        <v>0</v>
      </c>
      <c r="L13" s="307" t="str">
        <f>IF('TEMPS-poissy'!K13&gt;0,J13+K13,"99:99:99")</f>
        <v>99:99:99</v>
      </c>
      <c r="M13" s="308">
        <f t="shared" ref="M13" si="1">SUM(N13:T13)</f>
        <v>0</v>
      </c>
      <c r="N13" s="309">
        <v>0</v>
      </c>
      <c r="O13" s="309">
        <v>0</v>
      </c>
      <c r="P13" s="309">
        <v>0</v>
      </c>
      <c r="Q13" s="309">
        <v>0</v>
      </c>
      <c r="R13" s="309">
        <v>0</v>
      </c>
      <c r="S13" s="309">
        <v>0</v>
      </c>
      <c r="T13" s="309">
        <v>0</v>
      </c>
    </row>
    <row r="14" spans="1:21" ht="44.65" customHeight="1" thickTop="1" thickBot="1" x14ac:dyDescent="0.25">
      <c r="A14" s="276">
        <f>'TEMPS-ponton'!A14</f>
        <v>10</v>
      </c>
      <c r="B14" s="183" t="str">
        <f>'TEMPS-ponton'!B14</f>
        <v>NOGENT SUR MARNE CN 2</v>
      </c>
      <c r="C14" s="184" t="str">
        <f>'TEMPS-ponton'!C14</f>
        <v>CN2</v>
      </c>
      <c r="D14" s="184" t="str">
        <f>'TEMPS-ponton'!D14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375" t="str">
        <f>IF('TEMPS-poissy'!H14&gt;0,'TEMPS-poissy'!H14-'TEMPS-poissy'!G14,"")</f>
        <v/>
      </c>
      <c r="H14" s="376">
        <f>'TEMPS-poissy'!I14</f>
        <v>0</v>
      </c>
      <c r="I14" s="306" t="str">
        <f>IF('TEMPS-poissy'!H14&gt;0,G14+H14,"99:99:99")</f>
        <v>99:99:99</v>
      </c>
      <c r="J14" s="375" t="str">
        <f>IF('TEMPS-poissy'!K14&gt;0,'TEMPS-poissy'!K14-'TEMPS-poissy'!J14,"")</f>
        <v/>
      </c>
      <c r="K14" s="377">
        <f>'TEMPS-poissy'!L14</f>
        <v>0</v>
      </c>
      <c r="L14" s="307" t="str">
        <f>IF('TEMPS-poissy'!K14&gt;0,J14+K14,"99:99:99")</f>
        <v>99:99:99</v>
      </c>
      <c r="M14" s="308">
        <f t="shared" si="0"/>
        <v>0</v>
      </c>
      <c r="N14" s="309">
        <v>0</v>
      </c>
      <c r="O14" s="309">
        <v>0</v>
      </c>
      <c r="P14" s="309">
        <v>0</v>
      </c>
      <c r="Q14" s="309">
        <v>0</v>
      </c>
      <c r="R14" s="309">
        <v>0</v>
      </c>
      <c r="S14" s="309">
        <v>0</v>
      </c>
      <c r="T14" s="309">
        <v>0</v>
      </c>
    </row>
    <row r="15" spans="1:21" ht="44.65" customHeight="1" thickTop="1" thickBot="1" x14ac:dyDescent="0.25">
      <c r="A15" s="276">
        <f>'TEMPS-ponton'!A15</f>
        <v>11</v>
      </c>
      <c r="B15" s="183" t="str">
        <f>'TEMPS-ponton'!B15</f>
        <v>BOULOGNE 92 1</v>
      </c>
      <c r="C15" s="184" t="str">
        <f>'TEMPS-ponton'!C15</f>
        <v>ACBB</v>
      </c>
      <c r="D15" s="184" t="str">
        <f>'TEMPS-ponton'!D15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375" t="str">
        <f>IF('TEMPS-poissy'!H15&gt;0,'TEMPS-poissy'!H15-'TEMPS-poissy'!G15,"")</f>
        <v/>
      </c>
      <c r="H15" s="376">
        <f>'TEMPS-poissy'!I15</f>
        <v>0</v>
      </c>
      <c r="I15" s="306" t="str">
        <f>IF('TEMPS-poissy'!H15&gt;0,G15+H15,"99:99:99")</f>
        <v>99:99:99</v>
      </c>
      <c r="J15" s="375" t="str">
        <f>IF('TEMPS-poissy'!K15&gt;0,'TEMPS-poissy'!K15-'TEMPS-poissy'!J15,"")</f>
        <v/>
      </c>
      <c r="K15" s="377">
        <f>'TEMPS-poissy'!L15</f>
        <v>0</v>
      </c>
      <c r="L15" s="307" t="str">
        <f>IF('TEMPS-poissy'!K15&gt;0,J15+K15,"99:99:99")</f>
        <v>99:99:99</v>
      </c>
      <c r="M15" s="308">
        <f t="shared" si="0"/>
        <v>0</v>
      </c>
      <c r="N15" s="309">
        <v>0</v>
      </c>
      <c r="O15" s="309">
        <v>0</v>
      </c>
      <c r="P15" s="309">
        <v>0</v>
      </c>
      <c r="Q15" s="309">
        <v>0</v>
      </c>
      <c r="R15" s="309">
        <v>0</v>
      </c>
      <c r="S15" s="309">
        <v>0</v>
      </c>
      <c r="T15" s="309">
        <v>0</v>
      </c>
    </row>
    <row r="16" spans="1:21" ht="44.65" customHeight="1" thickTop="1" thickBot="1" x14ac:dyDescent="0.25">
      <c r="A16" s="276">
        <f>'TEMPS-ponton'!A16</f>
        <v>12</v>
      </c>
      <c r="B16" s="183" t="str">
        <f>'TEMPS-ponton'!B16</f>
        <v>EVRY SCA 2</v>
      </c>
      <c r="C16" s="184" t="str">
        <f>'TEMPS-ponton'!C16</f>
        <v>SCA2</v>
      </c>
      <c r="D16" s="184" t="str">
        <f>'TEMPS-ponton'!D16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375" t="str">
        <f>IF('TEMPS-poissy'!H16&gt;0,'TEMPS-poissy'!H16-'TEMPS-poissy'!G16,"")</f>
        <v/>
      </c>
      <c r="H16" s="376">
        <f>'TEMPS-poissy'!I16</f>
        <v>0</v>
      </c>
      <c r="I16" s="306" t="str">
        <f>IF('TEMPS-poissy'!H16&gt;0,G16+H16,"99:99:99")</f>
        <v>99:99:99</v>
      </c>
      <c r="J16" s="375" t="str">
        <f>IF('TEMPS-poissy'!K16&gt;0,'TEMPS-poissy'!K16-'TEMPS-poissy'!J16,"")</f>
        <v/>
      </c>
      <c r="K16" s="377">
        <f>'TEMPS-poissy'!L16</f>
        <v>0</v>
      </c>
      <c r="L16" s="307" t="str">
        <f>IF('TEMPS-poissy'!K16&gt;0,J16+K16,"99:99:99")</f>
        <v>99:99:99</v>
      </c>
      <c r="M16" s="308">
        <f t="shared" si="0"/>
        <v>3.472222222222222E-3</v>
      </c>
      <c r="N16" s="309">
        <v>3.472222222222222E-3</v>
      </c>
      <c r="O16" s="309">
        <v>0</v>
      </c>
      <c r="P16" s="309">
        <v>0</v>
      </c>
      <c r="Q16" s="309">
        <v>0</v>
      </c>
      <c r="R16" s="309">
        <v>0</v>
      </c>
      <c r="S16" s="309">
        <v>0</v>
      </c>
      <c r="T16" s="309">
        <v>0</v>
      </c>
    </row>
    <row r="17" spans="1:20" ht="44.65" customHeight="1" thickTop="1" thickBot="1" x14ac:dyDescent="0.25">
      <c r="A17" s="276">
        <f>'TEMPS-ponton'!A17</f>
        <v>13</v>
      </c>
      <c r="B17" s="183" t="str">
        <f>'TEMPS-ponton'!B17</f>
        <v>PORT-MARLY RC 2</v>
      </c>
      <c r="C17" s="184" t="str">
        <f>'TEMPS-ponton'!C17</f>
        <v>RCPM2</v>
      </c>
      <c r="D17" s="184" t="str">
        <f>'TEMPS-ponton'!D17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375" t="str">
        <f>IF('TEMPS-poissy'!H17&gt;0,'TEMPS-poissy'!H17-'TEMPS-poissy'!G17,"")</f>
        <v/>
      </c>
      <c r="H17" s="376">
        <f>'TEMPS-poissy'!I17</f>
        <v>0</v>
      </c>
      <c r="I17" s="306" t="str">
        <f>IF('TEMPS-poissy'!H17&gt;0,G17+H17,"99:99:99")</f>
        <v>99:99:99</v>
      </c>
      <c r="J17" s="375" t="str">
        <f>IF('TEMPS-poissy'!K17&gt;0,'TEMPS-poissy'!K17-'TEMPS-poissy'!J17,"")</f>
        <v/>
      </c>
      <c r="K17" s="377">
        <f>'TEMPS-poissy'!L17</f>
        <v>0</v>
      </c>
      <c r="L17" s="307" t="str">
        <f>IF('TEMPS-poissy'!K17&gt;0,J17+K17,"99:99:99")</f>
        <v>99:99:99</v>
      </c>
      <c r="M17" s="308">
        <f t="shared" si="0"/>
        <v>3.472222222222222E-3</v>
      </c>
      <c r="N17" s="309">
        <v>3.472222222222222E-3</v>
      </c>
      <c r="O17" s="309">
        <v>0</v>
      </c>
      <c r="P17" s="309">
        <v>0</v>
      </c>
      <c r="Q17" s="309">
        <v>0</v>
      </c>
      <c r="R17" s="309">
        <v>0</v>
      </c>
      <c r="S17" s="309">
        <v>0</v>
      </c>
      <c r="T17" s="309">
        <v>0</v>
      </c>
    </row>
    <row r="18" spans="1:20" ht="44.65" customHeight="1" thickTop="1" thickBot="1" x14ac:dyDescent="0.25">
      <c r="A18" s="276">
        <f>'TEMPS-ponton'!A18</f>
        <v>14</v>
      </c>
      <c r="B18" s="183" t="str">
        <f>'TEMPS-ponton'!B18</f>
        <v>MAISONS MESNIL CERAMM 1</v>
      </c>
      <c r="C18" s="184" t="str">
        <f>'TEMPS-ponton'!C18</f>
        <v>CERAMM1</v>
      </c>
      <c r="D18" s="184" t="str">
        <f>'TEMPS-ponton'!D18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375" t="str">
        <f>IF('TEMPS-poissy'!H18&gt;0,'TEMPS-poissy'!H18-'TEMPS-poissy'!G18,"")</f>
        <v/>
      </c>
      <c r="H18" s="376">
        <f>'TEMPS-poissy'!I18</f>
        <v>0</v>
      </c>
      <c r="I18" s="306" t="str">
        <f>IF('TEMPS-poissy'!H18&gt;0,G18+H18,"99:99:99")</f>
        <v>99:99:99</v>
      </c>
      <c r="J18" s="375" t="str">
        <f>IF('TEMPS-poissy'!K18&gt;0,'TEMPS-poissy'!K18-'TEMPS-poissy'!J18,"")</f>
        <v/>
      </c>
      <c r="K18" s="377">
        <f>'TEMPS-poissy'!L18</f>
        <v>0</v>
      </c>
      <c r="L18" s="307" t="str">
        <f>IF('TEMPS-poissy'!K18&gt;0,J18+K18,"99:99:99")</f>
        <v>99:99:99</v>
      </c>
      <c r="M18" s="308">
        <f t="shared" si="0"/>
        <v>0</v>
      </c>
      <c r="N18" s="309">
        <v>0</v>
      </c>
      <c r="O18" s="309">
        <v>0</v>
      </c>
      <c r="P18" s="309">
        <v>0</v>
      </c>
      <c r="Q18" s="309">
        <v>0</v>
      </c>
      <c r="R18" s="309">
        <v>0</v>
      </c>
      <c r="S18" s="309">
        <v>0</v>
      </c>
      <c r="T18" s="309">
        <v>0</v>
      </c>
    </row>
    <row r="19" spans="1:20" ht="44.65" customHeight="1" thickTop="1" thickBot="1" x14ac:dyDescent="0.25">
      <c r="A19" s="276">
        <f>'TEMPS-ponton'!A19</f>
        <v>15</v>
      </c>
      <c r="B19" s="183" t="str">
        <f>'TEMPS-ponton'!B19</f>
        <v>SOISY SUR SEINE CN 1</v>
      </c>
      <c r="C19" s="184" t="str">
        <f>'TEMPS-ponton'!C19</f>
        <v>CN1</v>
      </c>
      <c r="D19" s="184" t="str">
        <f>'TEMPS-ponton'!D19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375" t="str">
        <f>IF('TEMPS-poissy'!H19&gt;0,'TEMPS-poissy'!H19-'TEMPS-poissy'!G19,"")</f>
        <v/>
      </c>
      <c r="H19" s="376">
        <f>'TEMPS-poissy'!I19</f>
        <v>0</v>
      </c>
      <c r="I19" s="306" t="str">
        <f>IF('TEMPS-poissy'!H19&gt;0,G19+H19,"99:99:99")</f>
        <v>99:99:99</v>
      </c>
      <c r="J19" s="375" t="str">
        <f>IF('TEMPS-poissy'!K19&gt;0,'TEMPS-poissy'!K19-'TEMPS-poissy'!J19,"")</f>
        <v/>
      </c>
      <c r="K19" s="377">
        <f>'TEMPS-poissy'!L19</f>
        <v>0</v>
      </c>
      <c r="L19" s="307" t="str">
        <f>IF('TEMPS-poissy'!K19&gt;0,J19+K19,"99:99:99")</f>
        <v>99:99:99</v>
      </c>
      <c r="M19" s="308">
        <f t="shared" si="0"/>
        <v>3.472222222222222E-3</v>
      </c>
      <c r="N19" s="309">
        <v>0</v>
      </c>
      <c r="O19" s="309">
        <v>0</v>
      </c>
      <c r="P19" s="309">
        <v>0</v>
      </c>
      <c r="Q19" s="309">
        <v>3.472222222222222E-3</v>
      </c>
      <c r="R19" s="309">
        <v>0</v>
      </c>
      <c r="S19" s="309">
        <v>0</v>
      </c>
      <c r="T19" s="309">
        <v>0</v>
      </c>
    </row>
    <row r="20" spans="1:20" ht="44.65" customHeight="1" thickTop="1" thickBot="1" x14ac:dyDescent="0.25">
      <c r="A20" s="276">
        <f>'TEMPS-ponton'!A20</f>
        <v>16</v>
      </c>
      <c r="B20" s="183" t="str">
        <f>'TEMPS-ponton'!B20</f>
        <v>PORT-MARLY RC 1</v>
      </c>
      <c r="C20" s="184" t="str">
        <f>'TEMPS-ponton'!C20</f>
        <v>RCPM1</v>
      </c>
      <c r="D20" s="184" t="str">
        <f>'TEMPS-ponton'!D20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375" t="str">
        <f>IF('TEMPS-poissy'!H20&gt;0,'TEMPS-poissy'!H20-'TEMPS-poissy'!G20,"")</f>
        <v/>
      </c>
      <c r="H20" s="376">
        <f>'TEMPS-poissy'!I20</f>
        <v>0</v>
      </c>
      <c r="I20" s="306" t="str">
        <f>IF('TEMPS-poissy'!H20&gt;0,G20+H20,"99:99:99")</f>
        <v>99:99:99</v>
      </c>
      <c r="J20" s="375" t="str">
        <f>IF('TEMPS-poissy'!K20&gt;0,'TEMPS-poissy'!K20-'TEMPS-poissy'!J20,"")</f>
        <v/>
      </c>
      <c r="K20" s="377">
        <f>'TEMPS-poissy'!L20</f>
        <v>0</v>
      </c>
      <c r="L20" s="307" t="str">
        <f>IF('TEMPS-poissy'!K20&gt;0,J20+K20,"99:99:99")</f>
        <v>99:99:99</v>
      </c>
      <c r="M20" s="308">
        <f t="shared" si="0"/>
        <v>3.472222222222222E-3</v>
      </c>
      <c r="N20" s="309">
        <v>0</v>
      </c>
      <c r="O20" s="309">
        <v>0</v>
      </c>
      <c r="P20" s="309">
        <v>0</v>
      </c>
      <c r="Q20" s="309">
        <v>3.472222222222222E-3</v>
      </c>
      <c r="R20" s="309">
        <v>0</v>
      </c>
      <c r="S20" s="309">
        <v>0</v>
      </c>
      <c r="T20" s="309">
        <v>0</v>
      </c>
    </row>
    <row r="21" spans="1:20" ht="44.65" customHeight="1" thickTop="1" thickBot="1" x14ac:dyDescent="0.25">
      <c r="A21" s="276">
        <f>'TEMPS-ponton'!A21</f>
        <v>17</v>
      </c>
      <c r="B21" s="183" t="str">
        <f>'TEMPS-ponton'!B21</f>
        <v>ANDRESY CA CONFLUENT 1</v>
      </c>
      <c r="C21" s="184" t="str">
        <f>'TEMPS-ponton'!C21</f>
        <v>CAC1</v>
      </c>
      <c r="D21" s="184" t="str">
        <f>'TEMPS-ponton'!D21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375" t="str">
        <f>IF('TEMPS-poissy'!H21&gt;0,'TEMPS-poissy'!H21-'TEMPS-poissy'!G21,"")</f>
        <v/>
      </c>
      <c r="H21" s="376">
        <f>'TEMPS-poissy'!I21</f>
        <v>0</v>
      </c>
      <c r="I21" s="306" t="str">
        <f>IF('TEMPS-poissy'!H21&gt;0,G21+H21,"99:99:99")</f>
        <v>99:99:99</v>
      </c>
      <c r="J21" s="375" t="str">
        <f>IF('TEMPS-poissy'!K21&gt;0,'TEMPS-poissy'!K21-'TEMPS-poissy'!J21,"")</f>
        <v/>
      </c>
      <c r="K21" s="377">
        <f>'TEMPS-poissy'!L21</f>
        <v>0</v>
      </c>
      <c r="L21" s="307" t="str">
        <f>IF('TEMPS-poissy'!K21&gt;0,J21+K21,"99:99:99")</f>
        <v>99:99:99</v>
      </c>
      <c r="M21" s="308">
        <f t="shared" ref="M21" si="2">SUM(N21:T21)</f>
        <v>0</v>
      </c>
      <c r="N21" s="309">
        <v>0</v>
      </c>
      <c r="O21" s="309">
        <v>0</v>
      </c>
      <c r="P21" s="309">
        <v>0</v>
      </c>
      <c r="Q21" s="309">
        <v>0</v>
      </c>
      <c r="R21" s="309">
        <v>0</v>
      </c>
      <c r="S21" s="309">
        <v>0</v>
      </c>
      <c r="T21" s="309">
        <v>0</v>
      </c>
    </row>
    <row r="22" spans="1:20" ht="44.65" customHeight="1" thickTop="1" thickBot="1" x14ac:dyDescent="0.25">
      <c r="A22" s="276">
        <f>'TEMPS-ponton'!A22</f>
        <v>18</v>
      </c>
      <c r="B22" s="183" t="str">
        <f>'TEMPS-ponton'!B22</f>
        <v>MAISONS MESNIL CERAMM 2</v>
      </c>
      <c r="C22" s="184" t="str">
        <f>'TEMPS-ponton'!C22</f>
        <v>CERAMM2</v>
      </c>
      <c r="D22" s="184" t="str">
        <f>'TEMPS-ponton'!D22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375" t="str">
        <f>IF('TEMPS-poissy'!H22&gt;0,'TEMPS-poissy'!H22-'TEMPS-poissy'!G22,"")</f>
        <v/>
      </c>
      <c r="H22" s="376">
        <f>'TEMPS-poissy'!I22</f>
        <v>0</v>
      </c>
      <c r="I22" s="306" t="str">
        <f>IF('TEMPS-poissy'!H22&gt;0,G22+H22,"99:99:99")</f>
        <v>99:99:99</v>
      </c>
      <c r="J22" s="375" t="str">
        <f>IF('TEMPS-poissy'!K22&gt;0,'TEMPS-poissy'!K22-'TEMPS-poissy'!J22,"")</f>
        <v/>
      </c>
      <c r="K22" s="377">
        <f>'TEMPS-poissy'!L22</f>
        <v>0</v>
      </c>
      <c r="L22" s="307" t="str">
        <f>IF('TEMPS-poissy'!K22&gt;0,J22+K22,"99:99:99")</f>
        <v>99:99:99</v>
      </c>
      <c r="M22" s="308">
        <f t="shared" si="0"/>
        <v>0</v>
      </c>
      <c r="N22" s="309">
        <v>0</v>
      </c>
      <c r="O22" s="309">
        <v>0</v>
      </c>
      <c r="P22" s="309">
        <v>0</v>
      </c>
      <c r="Q22" s="309">
        <v>0</v>
      </c>
      <c r="R22" s="309">
        <v>0</v>
      </c>
      <c r="S22" s="309">
        <v>0</v>
      </c>
      <c r="T22" s="309">
        <v>0</v>
      </c>
    </row>
    <row r="23" spans="1:20" ht="44.65" customHeight="1" thickTop="1" thickBot="1" x14ac:dyDescent="0.25">
      <c r="A23" s="276">
        <f>'TEMPS-ponton'!A23</f>
        <v>19</v>
      </c>
      <c r="B23" s="183" t="str">
        <f>'TEMPS-ponton'!B23</f>
        <v>VILLENNES - POISSY AC 1</v>
      </c>
      <c r="C23" s="184" t="str">
        <f>'TEMPS-ponton'!C23</f>
        <v>ACVP1</v>
      </c>
      <c r="D23" s="184" t="str">
        <f>'TEMPS-ponton'!D23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375" t="str">
        <f>IF('TEMPS-poissy'!H23&gt;0,'TEMPS-poissy'!H23-'TEMPS-poissy'!G23,"")</f>
        <v/>
      </c>
      <c r="H23" s="376">
        <f>'TEMPS-poissy'!I23</f>
        <v>0</v>
      </c>
      <c r="I23" s="306" t="str">
        <f>IF('TEMPS-poissy'!H23&gt;0,G23+H23,"99:99:99")</f>
        <v>99:99:99</v>
      </c>
      <c r="J23" s="375" t="str">
        <f>IF('TEMPS-poissy'!K23&gt;0,'TEMPS-poissy'!K23-'TEMPS-poissy'!J23,"")</f>
        <v/>
      </c>
      <c r="K23" s="377">
        <f>'TEMPS-poissy'!L23</f>
        <v>0</v>
      </c>
      <c r="L23" s="307" t="str">
        <f>IF('TEMPS-poissy'!K23&gt;0,J23+K23,"99:99:99")</f>
        <v>99:99:99</v>
      </c>
      <c r="M23" s="308">
        <f t="shared" si="0"/>
        <v>0</v>
      </c>
      <c r="N23" s="309">
        <v>0</v>
      </c>
      <c r="O23" s="309">
        <v>0</v>
      </c>
      <c r="P23" s="309">
        <v>0</v>
      </c>
      <c r="Q23" s="309">
        <v>0</v>
      </c>
      <c r="R23" s="309">
        <v>0</v>
      </c>
      <c r="S23" s="309">
        <v>0</v>
      </c>
      <c r="T23" s="309">
        <v>0</v>
      </c>
    </row>
    <row r="24" spans="1:20" ht="44.65" customHeight="1" thickTop="1" thickBot="1" x14ac:dyDescent="0.25">
      <c r="A24" s="276">
        <f>'TEMPS-ponton'!A24</f>
        <v>20</v>
      </c>
      <c r="B24" s="183" t="str">
        <f>'TEMPS-ponton'!B24</f>
        <v>ROUEN CNAR 1</v>
      </c>
      <c r="C24" s="184" t="str">
        <f>'TEMPS-ponton'!C24</f>
        <v>CNAR1</v>
      </c>
      <c r="D24" s="184" t="str">
        <f>'TEMPS-ponton'!D24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375" t="str">
        <f>IF('TEMPS-poissy'!H24&gt;0,'TEMPS-poissy'!H24-'TEMPS-poissy'!G24,"")</f>
        <v/>
      </c>
      <c r="H24" s="376">
        <f>'TEMPS-poissy'!I24</f>
        <v>0</v>
      </c>
      <c r="I24" s="306" t="str">
        <f>IF('TEMPS-poissy'!H24&gt;0,G24+H24,"99:99:99")</f>
        <v>99:99:99</v>
      </c>
      <c r="J24" s="375" t="str">
        <f>IF('TEMPS-poissy'!K24&gt;0,'TEMPS-poissy'!K24-'TEMPS-poissy'!J24,"")</f>
        <v/>
      </c>
      <c r="K24" s="377">
        <f>'TEMPS-poissy'!L24</f>
        <v>0</v>
      </c>
      <c r="L24" s="307" t="str">
        <f>IF('TEMPS-poissy'!K24&gt;0,J24+K24,"99:99:99")</f>
        <v>99:99:99</v>
      </c>
      <c r="M24" s="308">
        <f t="shared" ref="M24:M28" si="3">SUM(N24:T24)</f>
        <v>0</v>
      </c>
      <c r="N24" s="309">
        <v>0</v>
      </c>
      <c r="O24" s="309">
        <v>0</v>
      </c>
      <c r="P24" s="309">
        <v>0</v>
      </c>
      <c r="Q24" s="309">
        <v>0</v>
      </c>
      <c r="R24" s="309">
        <v>0</v>
      </c>
      <c r="S24" s="309">
        <v>0</v>
      </c>
      <c r="T24" s="309">
        <v>0</v>
      </c>
    </row>
    <row r="25" spans="1:20" ht="44.65" customHeight="1" thickTop="1" thickBot="1" x14ac:dyDescent="0.25">
      <c r="A25" s="276">
        <f>'TEMPS-ponton'!A25</f>
        <v>21</v>
      </c>
      <c r="B25" s="183" t="str">
        <f>'TEMPS-ponton'!B25</f>
        <v>PORT-MARLY RC 2</v>
      </c>
      <c r="C25" s="184" t="str">
        <f>'TEMPS-ponton'!C25</f>
        <v>RCPM2</v>
      </c>
      <c r="D25" s="184" t="str">
        <f>'TEMPS-ponton'!D25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375" t="str">
        <f>IF('TEMPS-poissy'!H25&gt;0,'TEMPS-poissy'!H25-'TEMPS-poissy'!G25,"")</f>
        <v/>
      </c>
      <c r="H25" s="376">
        <f>'TEMPS-poissy'!I25</f>
        <v>0</v>
      </c>
      <c r="I25" s="306" t="str">
        <f>IF('TEMPS-poissy'!H25&gt;0,G25+H25,"99:99:99")</f>
        <v>99:99:99</v>
      </c>
      <c r="J25" s="375" t="str">
        <f>IF('TEMPS-poissy'!K25&gt;0,'TEMPS-poissy'!K25-'TEMPS-poissy'!J25,"")</f>
        <v/>
      </c>
      <c r="K25" s="377">
        <f>'TEMPS-poissy'!L25</f>
        <v>0</v>
      </c>
      <c r="L25" s="307" t="str">
        <f>IF('TEMPS-poissy'!K25&gt;0,J25+K25,"99:99:99")</f>
        <v>99:99:99</v>
      </c>
      <c r="M25" s="308">
        <f t="shared" si="3"/>
        <v>0</v>
      </c>
      <c r="N25" s="309">
        <v>0</v>
      </c>
      <c r="O25" s="309">
        <v>0</v>
      </c>
      <c r="P25" s="309">
        <v>0</v>
      </c>
      <c r="Q25" s="309">
        <v>0</v>
      </c>
      <c r="R25" s="309">
        <v>0</v>
      </c>
      <c r="S25" s="309">
        <v>0</v>
      </c>
      <c r="T25" s="309">
        <v>0</v>
      </c>
    </row>
    <row r="26" spans="1:20" ht="44.65" customHeight="1" thickTop="1" thickBot="1" x14ac:dyDescent="0.25">
      <c r="A26" s="276">
        <f>'TEMPS-ponton'!A26</f>
        <v>22</v>
      </c>
      <c r="B26" s="183" t="str">
        <f>'TEMPS-ponton'!B26</f>
        <v>COUDRAY MONTCEAUX A 1</v>
      </c>
      <c r="C26" s="184" t="str">
        <f>'TEMPS-ponton'!C26</f>
        <v>coudray1</v>
      </c>
      <c r="D26" s="184" t="str">
        <f>'TEMPS-ponton'!D26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375" t="str">
        <f>IF('TEMPS-poissy'!H26&gt;0,'TEMPS-poissy'!H26-'TEMPS-poissy'!G26,"")</f>
        <v/>
      </c>
      <c r="H26" s="376">
        <f>'TEMPS-poissy'!I26</f>
        <v>0</v>
      </c>
      <c r="I26" s="306" t="str">
        <f>IF('TEMPS-poissy'!H26&gt;0,G26+H26,"99:99:99")</f>
        <v>99:99:99</v>
      </c>
      <c r="J26" s="375" t="str">
        <f>IF('TEMPS-poissy'!K26&gt;0,'TEMPS-poissy'!K26-'TEMPS-poissy'!J26,"")</f>
        <v/>
      </c>
      <c r="K26" s="377">
        <f>'TEMPS-poissy'!L26</f>
        <v>0</v>
      </c>
      <c r="L26" s="307" t="str">
        <f>IF('TEMPS-poissy'!K26&gt;0,J26+K26,"99:99:99")</f>
        <v>99:99:99</v>
      </c>
      <c r="M26" s="308">
        <f t="shared" si="3"/>
        <v>0</v>
      </c>
      <c r="N26" s="309">
        <v>0</v>
      </c>
      <c r="O26" s="309">
        <v>0</v>
      </c>
      <c r="P26" s="309">
        <v>0</v>
      </c>
      <c r="Q26" s="309">
        <v>0</v>
      </c>
      <c r="R26" s="309">
        <v>0</v>
      </c>
      <c r="S26" s="309">
        <v>0</v>
      </c>
      <c r="T26" s="309">
        <v>0</v>
      </c>
    </row>
    <row r="27" spans="1:20" ht="44.65" customHeight="1" thickTop="1" thickBot="1" x14ac:dyDescent="0.25">
      <c r="A27" s="276">
        <f>'TEMPS-ponton'!A27</f>
        <v>23</v>
      </c>
      <c r="B27" s="183" t="str">
        <f>'TEMPS-ponton'!B27</f>
        <v>SN OISE 1</v>
      </c>
      <c r="C27" s="184" t="str">
        <f>'TEMPS-ponton'!C27</f>
        <v xml:space="preserve">SN Oise 1
</v>
      </c>
      <c r="D27" s="184" t="str">
        <f>'TEMPS-ponton'!D27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375" t="str">
        <f>IF('TEMPS-poissy'!H27&gt;0,'TEMPS-poissy'!H27-'TEMPS-poissy'!G27,"")</f>
        <v/>
      </c>
      <c r="H27" s="376">
        <f>'TEMPS-poissy'!I27</f>
        <v>0</v>
      </c>
      <c r="I27" s="306" t="str">
        <f>IF('TEMPS-poissy'!H27&gt;0,G27+H27,"99:99:99")</f>
        <v>99:99:99</v>
      </c>
      <c r="J27" s="375" t="str">
        <f>IF('TEMPS-poissy'!K27&gt;0,'TEMPS-poissy'!K27-'TEMPS-poissy'!J27,"")</f>
        <v/>
      </c>
      <c r="K27" s="377">
        <f>'TEMPS-poissy'!L27</f>
        <v>0</v>
      </c>
      <c r="L27" s="307" t="str">
        <f>IF('TEMPS-poissy'!K27&gt;0,J27+K27,"99:99:99")</f>
        <v>99:99:99</v>
      </c>
      <c r="M27" s="308">
        <f t="shared" si="3"/>
        <v>0</v>
      </c>
      <c r="N27" s="309">
        <v>0</v>
      </c>
      <c r="O27" s="309">
        <v>0</v>
      </c>
      <c r="P27" s="309">
        <v>0</v>
      </c>
      <c r="Q27" s="309">
        <v>0</v>
      </c>
      <c r="R27" s="309">
        <v>0</v>
      </c>
      <c r="S27" s="309">
        <v>0</v>
      </c>
      <c r="T27" s="309">
        <v>0</v>
      </c>
    </row>
    <row r="28" spans="1:20" ht="50.1" customHeight="1" thickTop="1" thickBot="1" x14ac:dyDescent="0.25">
      <c r="A28" s="276">
        <f>'TEMPS-ponton'!A28</f>
        <v>24</v>
      </c>
      <c r="B28" s="183" t="str">
        <f>'TEMPS-ponton'!B28</f>
        <v>MEULAN LES MUREAUX AMMH 1</v>
      </c>
      <c r="C28" s="184" t="str">
        <f>'TEMPS-ponton'!C28</f>
        <v>AMMH1</v>
      </c>
      <c r="D28" s="184" t="str">
        <f>'TEMPS-ponton'!D28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375" t="str">
        <f>IF('TEMPS-poissy'!H28&gt;0,'TEMPS-poissy'!H28-'TEMPS-poissy'!G28,"")</f>
        <v/>
      </c>
      <c r="H28" s="376">
        <f>'TEMPS-poissy'!I28</f>
        <v>0</v>
      </c>
      <c r="I28" s="306" t="str">
        <f>IF('TEMPS-poissy'!H28&gt;0,G28+H28,"99:99:99")</f>
        <v>99:99:99</v>
      </c>
      <c r="J28" s="375" t="str">
        <f>IF('TEMPS-poissy'!K28&gt;0,'TEMPS-poissy'!K28-'TEMPS-poissy'!J28,"")</f>
        <v/>
      </c>
      <c r="K28" s="377">
        <f>'TEMPS-poissy'!L28</f>
        <v>0</v>
      </c>
      <c r="L28" s="307" t="str">
        <f>IF('TEMPS-poissy'!K28&gt;0,J28+K28,"99:99:99")</f>
        <v>99:99:99</v>
      </c>
      <c r="M28" s="308">
        <f t="shared" si="3"/>
        <v>0</v>
      </c>
      <c r="N28" s="309">
        <v>0</v>
      </c>
      <c r="O28" s="309">
        <v>0</v>
      </c>
      <c r="P28" s="309">
        <v>0</v>
      </c>
      <c r="Q28" s="309">
        <v>0</v>
      </c>
      <c r="R28" s="309">
        <v>0</v>
      </c>
      <c r="S28" s="309">
        <v>0</v>
      </c>
      <c r="T28" s="309">
        <v>0</v>
      </c>
    </row>
    <row r="29" spans="1:20" ht="50.1" customHeight="1" thickTop="1" thickBot="1" x14ac:dyDescent="0.25">
      <c r="A29" s="276">
        <f>'TEMPS-ponton'!A29</f>
        <v>25</v>
      </c>
      <c r="B29" s="183" t="str">
        <f>'TEMPS-ponton'!B29</f>
        <v>VILLENNES - POISSY AC 2</v>
      </c>
      <c r="C29" s="184" t="str">
        <f>'TEMPS-ponton'!C29</f>
        <v>ACVP2</v>
      </c>
      <c r="D29" s="184" t="str">
        <f>'TEMPS-ponton'!D29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375" t="str">
        <f>IF('TEMPS-poissy'!H29&gt;0,'TEMPS-poissy'!H29-'TEMPS-poissy'!G29,"")</f>
        <v/>
      </c>
      <c r="H29" s="376">
        <f>'TEMPS-poissy'!I29</f>
        <v>0</v>
      </c>
      <c r="I29" s="306" t="str">
        <f>IF('TEMPS-poissy'!H29&gt;0,G29+H29,"99:99:99")</f>
        <v>99:99:99</v>
      </c>
      <c r="J29" s="375" t="str">
        <f>IF('TEMPS-poissy'!K29&gt;0,'TEMPS-poissy'!K29-'TEMPS-poissy'!J29,"")</f>
        <v/>
      </c>
      <c r="K29" s="377">
        <f>'TEMPS-poissy'!L29</f>
        <v>0</v>
      </c>
      <c r="L29" s="307" t="str">
        <f>IF('TEMPS-poissy'!K29&gt;0,J29+K29,"99:99:99")</f>
        <v>99:99:99</v>
      </c>
      <c r="M29" s="308">
        <f t="shared" si="0"/>
        <v>0</v>
      </c>
      <c r="N29" s="309">
        <v>0</v>
      </c>
      <c r="O29" s="309">
        <v>0</v>
      </c>
      <c r="P29" s="309">
        <v>0</v>
      </c>
      <c r="Q29" s="309">
        <v>0</v>
      </c>
      <c r="R29" s="309">
        <v>0</v>
      </c>
      <c r="S29" s="309">
        <v>0</v>
      </c>
      <c r="T29" s="309">
        <v>0</v>
      </c>
    </row>
    <row r="30" spans="1:20" ht="50.1" customHeight="1" thickTop="1" thickBot="1" x14ac:dyDescent="0.25">
      <c r="A30" s="276">
        <f>'TEMPS-ponton'!A30</f>
        <v>26</v>
      </c>
      <c r="B30" s="183" t="str">
        <f>'TEMPS-ponton'!B30</f>
        <v>EVRY SCA 1</v>
      </c>
      <c r="C30" s="184" t="str">
        <f>'TEMPS-ponton'!C30</f>
        <v>SCA 1</v>
      </c>
      <c r="D30" s="184" t="str">
        <f>'TEMPS-ponton'!D30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375" t="str">
        <f>IF('TEMPS-poissy'!H30&gt;0,'TEMPS-poissy'!H30-'TEMPS-poissy'!G30,"")</f>
        <v/>
      </c>
      <c r="H30" s="376">
        <f>'TEMPS-poissy'!I30</f>
        <v>0</v>
      </c>
      <c r="I30" s="306" t="str">
        <f>IF('TEMPS-poissy'!H30&gt;0,G30+H30,"99:99:99")</f>
        <v>99:99:99</v>
      </c>
      <c r="J30" s="375" t="str">
        <f>IF('TEMPS-poissy'!K30&gt;0,'TEMPS-poissy'!K30-'TEMPS-poissy'!J30,"")</f>
        <v/>
      </c>
      <c r="K30" s="377">
        <f>'TEMPS-poissy'!L30</f>
        <v>0</v>
      </c>
      <c r="L30" s="307" t="str">
        <f>IF('TEMPS-poissy'!K30&gt;0,J30+K30,"99:99:99")</f>
        <v>99:99:99</v>
      </c>
      <c r="M30" s="308">
        <f t="shared" si="0"/>
        <v>0</v>
      </c>
      <c r="N30" s="309">
        <v>0</v>
      </c>
      <c r="O30" s="309">
        <v>0</v>
      </c>
      <c r="P30" s="309">
        <v>0</v>
      </c>
      <c r="Q30" s="309">
        <v>0</v>
      </c>
      <c r="R30" s="309">
        <v>0</v>
      </c>
      <c r="S30" s="309">
        <v>0</v>
      </c>
      <c r="T30" s="309">
        <v>0</v>
      </c>
    </row>
    <row r="31" spans="1:20" ht="50.1" customHeight="1" thickTop="1" thickBot="1" x14ac:dyDescent="0.25">
      <c r="A31" s="276">
        <f>'TEMPS-ponton'!A31</f>
        <v>27</v>
      </c>
      <c r="B31" s="183" t="str">
        <f>'TEMPS-ponton'!B31</f>
        <v>MEULAN LES MUREAUX AMMH 1</v>
      </c>
      <c r="C31" s="184" t="str">
        <f>'TEMPS-ponton'!C31</f>
        <v>AMMH1</v>
      </c>
      <c r="D31" s="184" t="str">
        <f>'TEMPS-ponton'!D31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375" t="str">
        <f>IF('TEMPS-poissy'!H31&gt;0,'TEMPS-poissy'!H31-'TEMPS-poissy'!G31,"")</f>
        <v/>
      </c>
      <c r="H31" s="376">
        <f>'TEMPS-poissy'!I31</f>
        <v>0</v>
      </c>
      <c r="I31" s="306" t="str">
        <f>IF('TEMPS-poissy'!H31&gt;0,G31+H31,"99:99:99")</f>
        <v>99:99:99</v>
      </c>
      <c r="J31" s="375" t="str">
        <f>IF('TEMPS-poissy'!K31&gt;0,'TEMPS-poissy'!K31-'TEMPS-poissy'!J31,"")</f>
        <v/>
      </c>
      <c r="K31" s="377">
        <f>'TEMPS-poissy'!L31</f>
        <v>0</v>
      </c>
      <c r="L31" s="307" t="str">
        <f>IF('TEMPS-poissy'!K31&gt;0,J31+K31,"99:99:99")</f>
        <v>99:99:99</v>
      </c>
      <c r="M31" s="308">
        <f t="shared" si="0"/>
        <v>0</v>
      </c>
      <c r="N31" s="309">
        <v>0</v>
      </c>
      <c r="O31" s="309">
        <v>0</v>
      </c>
      <c r="P31" s="309">
        <v>0</v>
      </c>
      <c r="Q31" s="309">
        <v>0</v>
      </c>
      <c r="R31" s="309">
        <v>0</v>
      </c>
      <c r="S31" s="309">
        <v>0</v>
      </c>
      <c r="T31" s="309">
        <v>0</v>
      </c>
    </row>
    <row r="32" spans="1:20" ht="50.1" customHeight="1" thickTop="1" thickBot="1" x14ac:dyDescent="0.25">
      <c r="A32" s="276">
        <f>'TEMPS-ponton'!A32</f>
        <v>28</v>
      </c>
      <c r="B32" s="183" t="str">
        <f>'TEMPS-ponton'!B32</f>
        <v>VILLENNES - POISSY AC 1</v>
      </c>
      <c r="C32" s="184" t="str">
        <f>'TEMPS-ponton'!C32</f>
        <v>ACVP1</v>
      </c>
      <c r="D32" s="184" t="str">
        <f>'TEMPS-ponton'!D32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375" t="str">
        <f>IF('TEMPS-poissy'!H32&gt;0,'TEMPS-poissy'!H32-'TEMPS-poissy'!G32,"")</f>
        <v/>
      </c>
      <c r="H32" s="376">
        <f>'TEMPS-poissy'!I32</f>
        <v>0</v>
      </c>
      <c r="I32" s="306" t="str">
        <f>IF('TEMPS-poissy'!H32&gt;0,G32+H32,"99:99:99")</f>
        <v>99:99:99</v>
      </c>
      <c r="J32" s="375" t="str">
        <f>IF('TEMPS-poissy'!K32&gt;0,'TEMPS-poissy'!K32-'TEMPS-poissy'!J32,"")</f>
        <v/>
      </c>
      <c r="K32" s="377">
        <f>'TEMPS-poissy'!L32</f>
        <v>0</v>
      </c>
      <c r="L32" s="307" t="str">
        <f>IF('TEMPS-poissy'!K32&gt;0,J32+K32,"99:99:99")</f>
        <v>99:99:99</v>
      </c>
      <c r="M32" s="308">
        <f t="shared" si="0"/>
        <v>0</v>
      </c>
      <c r="N32" s="309">
        <v>0</v>
      </c>
      <c r="O32" s="309">
        <v>0</v>
      </c>
      <c r="P32" s="309">
        <v>0</v>
      </c>
      <c r="Q32" s="309">
        <v>0</v>
      </c>
      <c r="R32" s="309">
        <v>0</v>
      </c>
      <c r="S32" s="309">
        <v>0</v>
      </c>
      <c r="T32" s="309">
        <v>0</v>
      </c>
    </row>
    <row r="33" spans="1:20" ht="50.1" customHeight="1" thickTop="1" thickBot="1" x14ac:dyDescent="0.25">
      <c r="A33" s="276">
        <f>'TEMPS-ponton'!A33</f>
        <v>29</v>
      </c>
      <c r="B33" s="183" t="str">
        <f>'TEMPS-ponton'!B33</f>
        <v>FONTAINEBLEAU APF 1</v>
      </c>
      <c r="C33" s="184" t="str">
        <f>'TEMPS-ponton'!C33</f>
        <v>APF1</v>
      </c>
      <c r="D33" s="184" t="str">
        <f>'TEMPS-ponton'!D33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375" t="str">
        <f>IF('TEMPS-poissy'!H33&gt;0,'TEMPS-poissy'!H33-'TEMPS-poissy'!G33,"")</f>
        <v/>
      </c>
      <c r="H33" s="376">
        <f>'TEMPS-poissy'!I33</f>
        <v>0</v>
      </c>
      <c r="I33" s="306" t="str">
        <f>IF('TEMPS-poissy'!H33&gt;0,G33+H33,"99:99:99")</f>
        <v>99:99:99</v>
      </c>
      <c r="J33" s="375" t="str">
        <f>IF('TEMPS-poissy'!K33&gt;0,'TEMPS-poissy'!K33-'TEMPS-poissy'!J33,"")</f>
        <v/>
      </c>
      <c r="K33" s="377">
        <f>'TEMPS-poissy'!L33</f>
        <v>0</v>
      </c>
      <c r="L33" s="307" t="str">
        <f>IF('TEMPS-poissy'!K33&gt;0,J33+K33,"99:99:99")</f>
        <v>99:99:99</v>
      </c>
      <c r="M33" s="308">
        <f t="shared" si="0"/>
        <v>0</v>
      </c>
      <c r="N33" s="309">
        <v>0</v>
      </c>
      <c r="O33" s="309">
        <v>0</v>
      </c>
      <c r="P33" s="309">
        <v>0</v>
      </c>
      <c r="Q33" s="309">
        <v>0</v>
      </c>
      <c r="R33" s="309">
        <v>0</v>
      </c>
      <c r="S33" s="309">
        <v>0</v>
      </c>
      <c r="T33" s="309">
        <v>0</v>
      </c>
    </row>
    <row r="34" spans="1:20" ht="50.1" customHeight="1" thickTop="1" thickBot="1" x14ac:dyDescent="0.25">
      <c r="A34" s="276">
        <f>'TEMPS-ponton'!A34</f>
        <v>30</v>
      </c>
      <c r="B34" s="183" t="str">
        <f>'TEMPS-ponton'!B34</f>
        <v>JOINVILLE AMJ 1</v>
      </c>
      <c r="C34" s="184" t="str">
        <f>'TEMPS-ponton'!C34</f>
        <v>AMJ1</v>
      </c>
      <c r="D34" s="184" t="str">
        <f>'TEMPS-ponton'!D34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375" t="str">
        <f>IF('TEMPS-poissy'!H34&gt;0,'TEMPS-poissy'!H34-'TEMPS-poissy'!G34,"")</f>
        <v/>
      </c>
      <c r="H34" s="376">
        <f>'TEMPS-poissy'!I34</f>
        <v>0</v>
      </c>
      <c r="I34" s="306" t="str">
        <f>IF('TEMPS-poissy'!H34&gt;0,G34+H34,"99:99:99")</f>
        <v>99:99:99</v>
      </c>
      <c r="J34" s="375" t="str">
        <f>IF('TEMPS-poissy'!K34&gt;0,'TEMPS-poissy'!K34-'TEMPS-poissy'!J34,"")</f>
        <v/>
      </c>
      <c r="K34" s="377">
        <f>'TEMPS-poissy'!L34</f>
        <v>0</v>
      </c>
      <c r="L34" s="307" t="str">
        <f>IF('TEMPS-poissy'!K34&gt;0,J34+K34,"99:99:99")</f>
        <v>99:99:99</v>
      </c>
      <c r="M34" s="308">
        <f t="shared" si="0"/>
        <v>3.472222222222222E-3</v>
      </c>
      <c r="N34" s="309">
        <v>0</v>
      </c>
      <c r="O34" s="309">
        <v>0</v>
      </c>
      <c r="P34" s="309">
        <v>0</v>
      </c>
      <c r="Q34" s="309">
        <v>3.472222222222222E-3</v>
      </c>
      <c r="R34" s="309">
        <v>0</v>
      </c>
      <c r="S34" s="309">
        <v>0</v>
      </c>
      <c r="T34" s="309">
        <v>0</v>
      </c>
    </row>
    <row r="35" spans="1:20" ht="50.1" customHeight="1" thickTop="1" thickBot="1" x14ac:dyDescent="0.25">
      <c r="A35" s="276">
        <f>'TEMPS-ponton'!A35</f>
        <v>31</v>
      </c>
      <c r="B35" s="183" t="str">
        <f>'TEMPS-ponton'!B35</f>
        <v>NOGENT SUR MARNE CN 3</v>
      </c>
      <c r="C35" s="184" t="str">
        <f>'TEMPS-ponton'!C35</f>
        <v>CN3</v>
      </c>
      <c r="D35" s="184" t="str">
        <f>'TEMPS-ponton'!D35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375" t="str">
        <f>IF('TEMPS-poissy'!H35&gt;0,'TEMPS-poissy'!H35-'TEMPS-poissy'!G35,"")</f>
        <v/>
      </c>
      <c r="H35" s="376">
        <f>'TEMPS-poissy'!I35</f>
        <v>0</v>
      </c>
      <c r="I35" s="306" t="str">
        <f>IF('TEMPS-poissy'!H35&gt;0,G35+H35,"99:99:99")</f>
        <v>99:99:99</v>
      </c>
      <c r="J35" s="375" t="str">
        <f>IF('TEMPS-poissy'!K35&gt;0,'TEMPS-poissy'!K35-'TEMPS-poissy'!J35,"")</f>
        <v/>
      </c>
      <c r="K35" s="377">
        <f>'TEMPS-poissy'!L35</f>
        <v>0</v>
      </c>
      <c r="L35" s="307" t="str">
        <f>IF('TEMPS-poissy'!K35&gt;0,J35+K35,"99:99:99")</f>
        <v>99:99:99</v>
      </c>
      <c r="M35" s="308">
        <f t="shared" si="0"/>
        <v>0</v>
      </c>
      <c r="N35" s="309">
        <v>0</v>
      </c>
      <c r="O35" s="309">
        <v>0</v>
      </c>
      <c r="P35" s="309">
        <v>0</v>
      </c>
      <c r="Q35" s="309">
        <v>0</v>
      </c>
      <c r="R35" s="309">
        <v>0</v>
      </c>
      <c r="S35" s="309">
        <v>0</v>
      </c>
      <c r="T35" s="309">
        <v>0</v>
      </c>
    </row>
    <row r="36" spans="1:20" ht="50.1" customHeight="1" thickTop="1" thickBot="1" x14ac:dyDescent="0.25">
      <c r="A36" s="276">
        <f>'TEMPS-ponton'!A36</f>
        <v>32</v>
      </c>
      <c r="B36" s="183" t="str">
        <f>'TEMPS-ponton'!B36</f>
        <v>BOULOGNE 92 1</v>
      </c>
      <c r="C36" s="184" t="str">
        <f>'TEMPS-ponton'!C36</f>
        <v>ACBB1</v>
      </c>
      <c r="D36" s="184" t="str">
        <f>'TEMPS-ponton'!D36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375" t="str">
        <f>IF('TEMPS-poissy'!H36&gt;0,'TEMPS-poissy'!H36-'TEMPS-poissy'!G36,"")</f>
        <v/>
      </c>
      <c r="H36" s="376">
        <f>'TEMPS-poissy'!I36</f>
        <v>0</v>
      </c>
      <c r="I36" s="306" t="str">
        <f>IF('TEMPS-poissy'!H36&gt;0,G36+H36,"99:99:99")</f>
        <v>99:99:99</v>
      </c>
      <c r="J36" s="375" t="str">
        <f>IF('TEMPS-poissy'!K36&gt;0,'TEMPS-poissy'!K36-'TEMPS-poissy'!J36,"")</f>
        <v/>
      </c>
      <c r="K36" s="377">
        <f>'TEMPS-poissy'!L36</f>
        <v>0</v>
      </c>
      <c r="L36" s="307" t="str">
        <f>IF('TEMPS-poissy'!K36&gt;0,J36+K36,"99:99:99")</f>
        <v>99:99:99</v>
      </c>
      <c r="M36" s="308">
        <f t="shared" si="0"/>
        <v>0</v>
      </c>
      <c r="N36" s="309">
        <v>0</v>
      </c>
      <c r="O36" s="309">
        <v>0</v>
      </c>
      <c r="P36" s="309">
        <v>0</v>
      </c>
      <c r="Q36" s="309">
        <v>0</v>
      </c>
      <c r="R36" s="309">
        <v>0</v>
      </c>
      <c r="S36" s="309">
        <v>0</v>
      </c>
      <c r="T36" s="309">
        <v>0</v>
      </c>
    </row>
    <row r="37" spans="1:20" ht="50.1" customHeight="1" thickTop="1" thickBot="1" x14ac:dyDescent="0.25">
      <c r="A37" s="276">
        <f>'TEMPS-ponton'!A37</f>
        <v>33</v>
      </c>
      <c r="B37" s="183" t="str">
        <f>'TEMPS-ponton'!B37</f>
        <v>XX</v>
      </c>
      <c r="C37" s="184" t="str">
        <f>'TEMPS-ponton'!C37</f>
        <v>XX</v>
      </c>
      <c r="D37" s="184" t="str">
        <f>'TEMPS-ponton'!D37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375" t="str">
        <f>IF('TEMPS-poissy'!H37&gt;0,'TEMPS-poissy'!H37-'TEMPS-poissy'!G37,"")</f>
        <v/>
      </c>
      <c r="H37" s="376">
        <f>'TEMPS-poissy'!I37</f>
        <v>0</v>
      </c>
      <c r="I37" s="306" t="str">
        <f>IF('TEMPS-poissy'!H37&gt;0,G37+H37,"99:99:99")</f>
        <v>99:99:99</v>
      </c>
      <c r="J37" s="375" t="str">
        <f>IF('TEMPS-poissy'!K37&gt;0,'TEMPS-poissy'!K37-'TEMPS-poissy'!J37,"")</f>
        <v/>
      </c>
      <c r="K37" s="377">
        <f>'TEMPS-poissy'!L37</f>
        <v>0</v>
      </c>
      <c r="L37" s="307" t="str">
        <f>IF('TEMPS-poissy'!K37&gt;0,J37+K37,"99:99:99")</f>
        <v>99:99:99</v>
      </c>
      <c r="M37" s="308">
        <f t="shared" si="0"/>
        <v>0</v>
      </c>
      <c r="N37" s="309">
        <v>0</v>
      </c>
      <c r="O37" s="309">
        <v>0</v>
      </c>
      <c r="P37" s="309">
        <v>0</v>
      </c>
      <c r="Q37" s="309">
        <v>0</v>
      </c>
      <c r="R37" s="309">
        <v>0</v>
      </c>
      <c r="S37" s="309">
        <v>0</v>
      </c>
      <c r="T37" s="309">
        <v>0</v>
      </c>
    </row>
    <row r="38" spans="1:20" ht="50.1" customHeight="1" thickTop="1" thickBot="1" x14ac:dyDescent="0.25">
      <c r="A38" s="276">
        <f>'TEMPS-ponton'!A38</f>
        <v>34</v>
      </c>
      <c r="B38" s="183" t="str">
        <f>'TEMPS-ponton'!B38</f>
        <v>XX</v>
      </c>
      <c r="C38" s="184" t="str">
        <f>'TEMPS-ponton'!C38</f>
        <v>XX</v>
      </c>
      <c r="D38" s="184" t="str">
        <f>'TEMPS-ponton'!D38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375" t="str">
        <f>IF('TEMPS-poissy'!H38&gt;0,'TEMPS-poissy'!H38-'TEMPS-poissy'!G38,"")</f>
        <v/>
      </c>
      <c r="H38" s="376">
        <f>'TEMPS-poissy'!I38</f>
        <v>0</v>
      </c>
      <c r="I38" s="306" t="str">
        <f>IF('TEMPS-poissy'!H38&gt;0,G38+H38,"99:99:99")</f>
        <v>99:99:99</v>
      </c>
      <c r="J38" s="375" t="str">
        <f>IF('TEMPS-poissy'!K38&gt;0,'TEMPS-poissy'!K38-'TEMPS-poissy'!J38,"")</f>
        <v/>
      </c>
      <c r="K38" s="377">
        <f>'TEMPS-poissy'!L38</f>
        <v>0</v>
      </c>
      <c r="L38" s="307" t="str">
        <f>IF('TEMPS-poissy'!K38&gt;0,J38+K38,"99:99:99")</f>
        <v>99:99:99</v>
      </c>
      <c r="M38" s="308">
        <f t="shared" si="0"/>
        <v>0</v>
      </c>
      <c r="N38" s="309">
        <v>0</v>
      </c>
      <c r="O38" s="309">
        <v>0</v>
      </c>
      <c r="P38" s="309">
        <v>0</v>
      </c>
      <c r="Q38" s="309">
        <v>0</v>
      </c>
      <c r="R38" s="309">
        <v>0</v>
      </c>
      <c r="S38" s="309">
        <v>0</v>
      </c>
      <c r="T38" s="309">
        <v>0</v>
      </c>
    </row>
    <row r="39" spans="1:20" ht="50.1" customHeight="1" thickTop="1" thickBot="1" x14ac:dyDescent="0.25">
      <c r="A39" s="276">
        <f>'TEMPS-ponton'!A39</f>
        <v>35</v>
      </c>
      <c r="B39" s="183" t="str">
        <f>'TEMPS-ponton'!B39</f>
        <v>XX</v>
      </c>
      <c r="C39" s="184" t="str">
        <f>'TEMPS-ponton'!C39</f>
        <v>XX</v>
      </c>
      <c r="D39" s="184" t="str">
        <f>'TEMPS-ponton'!D39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375" t="str">
        <f>IF('TEMPS-poissy'!H39&gt;0,'TEMPS-poissy'!H39-'TEMPS-poissy'!G39,"")</f>
        <v/>
      </c>
      <c r="H39" s="376">
        <f>'TEMPS-poissy'!I39</f>
        <v>0</v>
      </c>
      <c r="I39" s="306" t="str">
        <f>IF('TEMPS-poissy'!H39&gt;0,G39+H39,"99:99:99")</f>
        <v>99:99:99</v>
      </c>
      <c r="J39" s="375" t="str">
        <f>IF('TEMPS-poissy'!K39&gt;0,'TEMPS-poissy'!K39-'TEMPS-poissy'!J39,"")</f>
        <v/>
      </c>
      <c r="K39" s="377">
        <f>'TEMPS-poissy'!L39</f>
        <v>0</v>
      </c>
      <c r="L39" s="307" t="str">
        <f>IF('TEMPS-poissy'!K39&gt;0,J39+K39,"99:99:99")</f>
        <v>99:99:99</v>
      </c>
      <c r="M39" s="308">
        <f t="shared" si="0"/>
        <v>0</v>
      </c>
      <c r="N39" s="309">
        <v>0</v>
      </c>
      <c r="O39" s="309">
        <v>0</v>
      </c>
      <c r="P39" s="309">
        <v>0</v>
      </c>
      <c r="Q39" s="309">
        <v>0</v>
      </c>
      <c r="R39" s="309">
        <v>0</v>
      </c>
      <c r="S39" s="309">
        <v>0</v>
      </c>
      <c r="T39" s="309">
        <v>0</v>
      </c>
    </row>
    <row r="40" spans="1:20" ht="50.1" customHeight="1" thickTop="1" thickBot="1" x14ac:dyDescent="0.25">
      <c r="A40" s="276">
        <f>'TEMPS-ponton'!A40</f>
        <v>36</v>
      </c>
      <c r="B40" s="183" t="str">
        <f>'TEMPS-ponton'!B40</f>
        <v>XX</v>
      </c>
      <c r="C40" s="184" t="str">
        <f>'TEMPS-ponton'!C40</f>
        <v>XX</v>
      </c>
      <c r="D40" s="184" t="str">
        <f>'TEMPS-ponton'!D40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375" t="str">
        <f>IF('TEMPS-poissy'!H40&gt;0,'TEMPS-poissy'!H40-'TEMPS-poissy'!G40,"")</f>
        <v/>
      </c>
      <c r="H40" s="376">
        <f>'TEMPS-poissy'!I40</f>
        <v>0</v>
      </c>
      <c r="I40" s="306" t="str">
        <f>IF('TEMPS-poissy'!H40&gt;0,G40+H40,"99:99:99")</f>
        <v>99:99:99</v>
      </c>
      <c r="J40" s="375" t="str">
        <f>IF('TEMPS-poissy'!K40&gt;0,'TEMPS-poissy'!K40-'TEMPS-poissy'!J40,"")</f>
        <v/>
      </c>
      <c r="K40" s="377">
        <f>'TEMPS-poissy'!L40</f>
        <v>0</v>
      </c>
      <c r="L40" s="307" t="str">
        <f>IF('TEMPS-poissy'!K40&gt;0,J40+K40,"99:99:99")</f>
        <v>99:99:99</v>
      </c>
      <c r="M40" s="308">
        <f t="shared" si="0"/>
        <v>0</v>
      </c>
      <c r="N40" s="309">
        <v>0</v>
      </c>
      <c r="O40" s="309">
        <v>0</v>
      </c>
      <c r="P40" s="309">
        <v>0</v>
      </c>
      <c r="Q40" s="309">
        <v>0</v>
      </c>
      <c r="R40" s="309">
        <v>0</v>
      </c>
      <c r="S40" s="309">
        <v>0</v>
      </c>
      <c r="T40" s="309">
        <v>0</v>
      </c>
    </row>
    <row r="41" spans="1:20" ht="50.1" customHeight="1" thickTop="1" thickBot="1" x14ac:dyDescent="0.25">
      <c r="A41" s="276">
        <f>'TEMPS-ponton'!A41</f>
        <v>37</v>
      </c>
      <c r="B41" s="183" t="str">
        <f>'TEMPS-ponton'!B41</f>
        <v>XX</v>
      </c>
      <c r="C41" s="184" t="str">
        <f>'TEMPS-ponton'!C41</f>
        <v>XX</v>
      </c>
      <c r="D41" s="184" t="str">
        <f>'TEMPS-ponton'!D41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375" t="str">
        <f>IF('TEMPS-poissy'!H41&gt;0,'TEMPS-poissy'!H41-'TEMPS-poissy'!G41,"")</f>
        <v/>
      </c>
      <c r="H41" s="376">
        <f>'TEMPS-poissy'!I41</f>
        <v>0</v>
      </c>
      <c r="I41" s="306" t="str">
        <f>IF('TEMPS-poissy'!H41&gt;0,G41+H41,"99:99:99")</f>
        <v>99:99:99</v>
      </c>
      <c r="J41" s="375" t="str">
        <f>IF('TEMPS-poissy'!K41&gt;0,'TEMPS-poissy'!K41-'TEMPS-poissy'!J41,"")</f>
        <v/>
      </c>
      <c r="K41" s="377">
        <f>'TEMPS-poissy'!L41</f>
        <v>0</v>
      </c>
      <c r="L41" s="307" t="str">
        <f>IF('TEMPS-poissy'!K41&gt;0,J41+K41,"99:99:99")</f>
        <v>99:99:99</v>
      </c>
      <c r="M41" s="308">
        <f t="shared" si="0"/>
        <v>0</v>
      </c>
      <c r="N41" s="309">
        <v>0</v>
      </c>
      <c r="O41" s="309">
        <v>0</v>
      </c>
      <c r="P41" s="309">
        <v>0</v>
      </c>
      <c r="Q41" s="309">
        <v>0</v>
      </c>
      <c r="R41" s="309">
        <v>0</v>
      </c>
      <c r="S41" s="309">
        <v>0</v>
      </c>
      <c r="T41" s="309">
        <v>0</v>
      </c>
    </row>
    <row r="42" spans="1:20" ht="50.1" customHeight="1" thickTop="1" thickBot="1" x14ac:dyDescent="0.25">
      <c r="A42" s="276">
        <f>'TEMPS-ponton'!A42</f>
        <v>38</v>
      </c>
      <c r="B42" s="183" t="str">
        <f>'TEMPS-ponton'!B42</f>
        <v>XX</v>
      </c>
      <c r="C42" s="184" t="str">
        <f>'TEMPS-ponton'!C42</f>
        <v>XX</v>
      </c>
      <c r="D42" s="184" t="str">
        <f>'TEMPS-ponton'!D42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375" t="str">
        <f>IF('TEMPS-poissy'!H42&gt;0,'TEMPS-poissy'!H42-'TEMPS-poissy'!G42,"")</f>
        <v/>
      </c>
      <c r="H42" s="376">
        <f>'TEMPS-poissy'!I42</f>
        <v>0</v>
      </c>
      <c r="I42" s="306" t="str">
        <f>IF('TEMPS-poissy'!H42&gt;0,G42+H42,"99:99:99")</f>
        <v>99:99:99</v>
      </c>
      <c r="J42" s="375" t="str">
        <f>IF('TEMPS-poissy'!K42&gt;0,'TEMPS-poissy'!K42-'TEMPS-poissy'!J42,"")</f>
        <v/>
      </c>
      <c r="K42" s="377">
        <f>'TEMPS-poissy'!L42</f>
        <v>0</v>
      </c>
      <c r="L42" s="307" t="str">
        <f>IF('TEMPS-poissy'!K42&gt;0,J42+K42,"99:99:99")</f>
        <v>99:99:99</v>
      </c>
      <c r="M42" s="308">
        <f t="shared" si="0"/>
        <v>0</v>
      </c>
      <c r="N42" s="309">
        <v>0</v>
      </c>
      <c r="O42" s="309">
        <v>0</v>
      </c>
      <c r="P42" s="309">
        <v>0</v>
      </c>
      <c r="Q42" s="309">
        <v>0</v>
      </c>
      <c r="R42" s="309">
        <v>0</v>
      </c>
      <c r="S42" s="309">
        <v>0</v>
      </c>
      <c r="T42" s="309">
        <v>0</v>
      </c>
    </row>
    <row r="43" spans="1:20" ht="50.1" customHeight="1" thickTop="1" thickBot="1" x14ac:dyDescent="0.25">
      <c r="A43" s="276">
        <f>'TEMPS-ponton'!A43</f>
        <v>39</v>
      </c>
      <c r="B43" s="183" t="str">
        <f>'TEMPS-ponton'!B43</f>
        <v>XX</v>
      </c>
      <c r="C43" s="184" t="str">
        <f>'TEMPS-ponton'!C43</f>
        <v>XX</v>
      </c>
      <c r="D43" s="184" t="str">
        <f>'TEMPS-ponton'!D43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375" t="str">
        <f>IF('TEMPS-poissy'!H43&gt;0,'TEMPS-poissy'!H43-'TEMPS-poissy'!G43,"")</f>
        <v/>
      </c>
      <c r="H43" s="376">
        <f>'TEMPS-poissy'!I43</f>
        <v>0</v>
      </c>
      <c r="I43" s="306" t="str">
        <f>IF('TEMPS-poissy'!H43&gt;0,G43+H43,"99:99:99")</f>
        <v>99:99:99</v>
      </c>
      <c r="J43" s="375" t="str">
        <f>IF('TEMPS-poissy'!K43&gt;0,'TEMPS-poissy'!K43-'TEMPS-poissy'!J43,"")</f>
        <v/>
      </c>
      <c r="K43" s="377">
        <f>'TEMPS-poissy'!L43</f>
        <v>0</v>
      </c>
      <c r="L43" s="307" t="str">
        <f>IF('TEMPS-poissy'!K43&gt;0,J43+K43,"99:99:99")</f>
        <v>99:99:99</v>
      </c>
      <c r="M43" s="308">
        <f t="shared" si="0"/>
        <v>0</v>
      </c>
      <c r="N43" s="309">
        <v>0</v>
      </c>
      <c r="O43" s="309">
        <v>0</v>
      </c>
      <c r="P43" s="309">
        <v>0</v>
      </c>
      <c r="Q43" s="309">
        <v>0</v>
      </c>
      <c r="R43" s="309">
        <v>0</v>
      </c>
      <c r="S43" s="309">
        <v>0</v>
      </c>
      <c r="T43" s="309">
        <v>0</v>
      </c>
    </row>
    <row r="44" spans="1:20" ht="50.1" customHeight="1" thickTop="1" thickBot="1" x14ac:dyDescent="0.25">
      <c r="A44" s="276">
        <f>'TEMPS-ponton'!A44</f>
        <v>40</v>
      </c>
      <c r="B44" s="258" t="str">
        <f>'TEMPS-ponton'!B44</f>
        <v>XX</v>
      </c>
      <c r="C44" s="259" t="str">
        <f>'TEMPS-ponton'!C44</f>
        <v>XX</v>
      </c>
      <c r="D44" s="259" t="str">
        <f>'TEMPS-ponton'!D44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375" t="str">
        <f>IF('TEMPS-poissy'!H44&gt;0,'TEMPS-poissy'!H44-'TEMPS-poissy'!G44,"")</f>
        <v/>
      </c>
      <c r="H44" s="376">
        <f>'TEMPS-poissy'!I44</f>
        <v>0</v>
      </c>
      <c r="I44" s="306" t="str">
        <f>IF('TEMPS-poissy'!H44&gt;0,G44+H44,"99:99:99")</f>
        <v>99:99:99</v>
      </c>
      <c r="J44" s="375" t="str">
        <f>IF('TEMPS-poissy'!K44&gt;0,'TEMPS-poissy'!K44-'TEMPS-poissy'!J44,"")</f>
        <v/>
      </c>
      <c r="K44" s="377">
        <f>'TEMPS-poissy'!L44</f>
        <v>0</v>
      </c>
      <c r="L44" s="307" t="str">
        <f>IF('TEMPS-poissy'!K44&gt;0,J44+K44,"99:99:99")</f>
        <v>99:99:99</v>
      </c>
      <c r="M44" s="308">
        <f t="shared" ref="M44" si="4">SUM(N44:T44)</f>
        <v>0</v>
      </c>
      <c r="N44" s="309">
        <v>0</v>
      </c>
      <c r="O44" s="309">
        <v>0</v>
      </c>
      <c r="P44" s="309">
        <v>0</v>
      </c>
      <c r="Q44" s="309">
        <v>0</v>
      </c>
      <c r="R44" s="309">
        <v>0</v>
      </c>
      <c r="S44" s="309">
        <v>0</v>
      </c>
      <c r="T44" s="309">
        <v>0</v>
      </c>
    </row>
    <row r="45" spans="1:20" ht="30" customHeight="1" thickTop="1" x14ac:dyDescent="0.2"/>
    <row r="46" spans="1:20" ht="30" customHeight="1" x14ac:dyDescent="0.2"/>
    <row r="47" spans="1:20" ht="30" customHeight="1" x14ac:dyDescent="0.2"/>
    <row r="48" spans="1:2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</sheetData>
  <mergeCells count="8">
    <mergeCell ref="N3:T3"/>
    <mergeCell ref="A1:C2"/>
    <mergeCell ref="D1:D2"/>
    <mergeCell ref="G1:I2"/>
    <mergeCell ref="J1:L2"/>
    <mergeCell ref="N1:T1"/>
    <mergeCell ref="N2:T2"/>
    <mergeCell ref="E1:F2"/>
  </mergeCells>
  <conditionalFormatting sqref="K5:K43 M5:T43 H5:H43">
    <cfRule type="cellIs" dxfId="45" priority="5" operator="greaterThan">
      <formula>0</formula>
    </cfRule>
  </conditionalFormatting>
  <conditionalFormatting sqref="M44:T44 K44 H44">
    <cfRule type="cellIs" dxfId="44" priority="4" operator="greaterThan">
      <formula>0</formula>
    </cfRule>
  </conditionalFormatting>
  <conditionalFormatting sqref="E5:E44">
    <cfRule type="cellIs" dxfId="43" priority="1" operator="equal">
      <formula>"M"</formula>
    </cfRule>
    <cfRule type="cellIs" dxfId="42" priority="2" operator="equal">
      <formula>"H"</formula>
    </cfRule>
    <cfRule type="cellIs" dxfId="41" priority="3" operator="equal">
      <formula>"F"</formula>
    </cfRule>
  </conditionalFormatting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ECDDD290-911F-44CC-AE50-306970764E92}">
          <x14:formula1>
            <xm:f>'TEMPS-poissy'!$N$3:$N$6</xm:f>
          </x14:formula1>
          <xm:sqref>N5:T44</xm:sqref>
        </x14:dataValidation>
      </x14:dataValidation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A66396-D3FD-4F3F-886B-915FB55DC8A5}">
  <sheetPr codeName="Feuil11">
    <pageSetUpPr fitToPage="1"/>
  </sheetPr>
  <dimension ref="A1:N45"/>
  <sheetViews>
    <sheetView topLeftCell="A22" zoomScale="70" zoomScaleNormal="70" workbookViewId="0">
      <selection sqref="A1:M36"/>
    </sheetView>
  </sheetViews>
  <sheetFormatPr baseColWidth="10" defaultColWidth="11.42578125" defaultRowHeight="18" x14ac:dyDescent="0.2"/>
  <cols>
    <col min="1" max="1" width="15.5703125" style="7" customWidth="1"/>
    <col min="2" max="3" width="19.7109375" style="7" customWidth="1"/>
    <col min="4" max="4" width="59.28515625" style="7" customWidth="1"/>
    <col min="5" max="6" width="10.42578125" style="7" customWidth="1"/>
    <col min="7" max="7" width="13.7109375" style="4" customWidth="1"/>
    <col min="8" max="13" width="13.7109375" style="7" customWidth="1"/>
    <col min="14" max="14" width="1.7109375" style="7" customWidth="1"/>
    <col min="15" max="16384" width="11.42578125" style="7"/>
  </cols>
  <sheetData>
    <row r="1" spans="1:13" ht="18.75" customHeight="1" thickTop="1" x14ac:dyDescent="0.2">
      <c r="A1" s="599" t="s">
        <v>225</v>
      </c>
      <c r="B1" s="600"/>
      <c r="C1" s="601"/>
      <c r="D1" s="605">
        <f>'Note explicative fichier'!E3</f>
        <v>43983</v>
      </c>
      <c r="E1" s="278"/>
      <c r="F1" s="278"/>
      <c r="G1" s="599" t="s">
        <v>224</v>
      </c>
      <c r="H1" s="600"/>
      <c r="I1" s="600"/>
      <c r="J1" s="600"/>
      <c r="K1" s="600"/>
      <c r="L1" s="600"/>
      <c r="M1" s="601"/>
    </row>
    <row r="2" spans="1:13" s="4" customFormat="1" ht="40.15" customHeight="1" thickBot="1" x14ac:dyDescent="0.25">
      <c r="A2" s="602"/>
      <c r="B2" s="603"/>
      <c r="C2" s="604"/>
      <c r="D2" s="614"/>
      <c r="E2" s="279"/>
      <c r="F2" s="279"/>
      <c r="G2" s="602"/>
      <c r="H2" s="603"/>
      <c r="I2" s="603"/>
      <c r="J2" s="603"/>
      <c r="K2" s="603"/>
      <c r="L2" s="603"/>
      <c r="M2" s="604"/>
    </row>
    <row r="3" spans="1:13" s="8" customFormat="1" ht="50.1" customHeight="1" thickTop="1" x14ac:dyDescent="0.2">
      <c r="A3" s="280" t="s">
        <v>27</v>
      </c>
      <c r="B3" s="281" t="s">
        <v>82</v>
      </c>
      <c r="C3" s="281" t="s">
        <v>128</v>
      </c>
      <c r="D3" s="281" t="s">
        <v>28</v>
      </c>
      <c r="E3" s="281" t="s">
        <v>17</v>
      </c>
      <c r="F3" s="282" t="s">
        <v>246</v>
      </c>
      <c r="G3" s="281" t="s">
        <v>15</v>
      </c>
      <c r="H3" s="281" t="s">
        <v>47</v>
      </c>
      <c r="I3" s="282" t="s">
        <v>29</v>
      </c>
      <c r="J3" s="282" t="s">
        <v>30</v>
      </c>
      <c r="K3" s="281" t="s">
        <v>48</v>
      </c>
      <c r="L3" s="282" t="s">
        <v>31</v>
      </c>
      <c r="M3" s="283" t="s">
        <v>16</v>
      </c>
    </row>
    <row r="4" spans="1:13" s="185" customFormat="1" ht="61.5" customHeight="1" thickBot="1" x14ac:dyDescent="0.25">
      <c r="A4" s="284" t="str">
        <f>'TEMPS-ponton'!A4</f>
        <v>Record</v>
      </c>
      <c r="B4" s="285" t="str">
        <f>'TEMPS-ponton'!B4</f>
        <v>POLYTECHNIQUE ( Référence 2012 )</v>
      </c>
      <c r="C4" s="285" t="str">
        <f>'TEMPS-ponton'!C4</f>
        <v>Palaiseau</v>
      </c>
      <c r="D4" s="285" t="str">
        <f>'TEMPS-ponton'!D4</f>
        <v>FERRERO Michel - Alexandre Rosinski - BOYAUD Mathieu - GODDE Olivier - THECKES Benoit</v>
      </c>
      <c r="E4" s="285"/>
      <c r="F4" s="285"/>
      <c r="G4" s="286">
        <f>'TEMPS-ponton'!G4</f>
        <v>0.36562499999999998</v>
      </c>
      <c r="H4" s="286">
        <v>0</v>
      </c>
      <c r="I4" s="286">
        <f>'TEMPS-ponton'!H4</f>
        <v>0.38200231481481484</v>
      </c>
      <c r="J4" s="286">
        <f>'TEMPS-ponton'!I4</f>
        <v>0.39387731481481481</v>
      </c>
      <c r="K4" s="286">
        <v>0</v>
      </c>
      <c r="L4" s="286">
        <f>'TEMPS-ponton'!J4</f>
        <v>0.41046296296296297</v>
      </c>
      <c r="M4" s="287">
        <f>'TEMPS-ponton'!K4</f>
        <v>0.42243055555555553</v>
      </c>
    </row>
    <row r="5" spans="1:13" ht="46.9" customHeight="1" thickTop="1" x14ac:dyDescent="0.2">
      <c r="A5" s="288">
        <f>'TEMPS-ponton'!A5</f>
        <v>1</v>
      </c>
      <c r="B5" s="181" t="str">
        <f>'TEMPS-ponton'!B5</f>
        <v>ANDRESY CA CONFLUENT 1</v>
      </c>
      <c r="C5" s="182" t="str">
        <f>'TEMPS-ponton'!C5</f>
        <v>Cac1</v>
      </c>
      <c r="D5" s="182" t="str">
        <f>'TEMPS-ponton'!D5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289">
        <f>'TEMPS-ponton'!G5</f>
        <v>0.38591435185185186</v>
      </c>
      <c r="H5" s="290">
        <f>'TEMPS-poissy'!G5</f>
        <v>0</v>
      </c>
      <c r="I5" s="291">
        <f>'TEMPS-ponton'!H5</f>
        <v>0.4090625</v>
      </c>
      <c r="J5" s="291">
        <f>'TEMPS-ponton'!I5</f>
        <v>0.42615740740740743</v>
      </c>
      <c r="K5" s="290">
        <f>'TEMPS-poissy'!J5</f>
        <v>0</v>
      </c>
      <c r="L5" s="291">
        <f>'TEMPS-ponton'!J5</f>
        <v>0.44686342592592593</v>
      </c>
      <c r="M5" s="292">
        <f>'TEMPS-ponton'!K5</f>
        <v>0.46361111111111108</v>
      </c>
    </row>
    <row r="6" spans="1:13" ht="46.9" customHeight="1" x14ac:dyDescent="0.2">
      <c r="A6" s="288">
        <f>'TEMPS-ponton'!A6</f>
        <v>2</v>
      </c>
      <c r="B6" s="183" t="str">
        <f>'TEMPS-ponton'!B6</f>
        <v>CAUDEBEC EN CAUX ACVS 1</v>
      </c>
      <c r="C6" s="184" t="str">
        <f>'TEMPS-ponton'!C6</f>
        <v>Caudebec</v>
      </c>
      <c r="D6" s="184" t="str">
        <f>'TEMPS-ponton'!D6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289">
        <f>'TEMPS-ponton'!G6</f>
        <v>0.38796296296296295</v>
      </c>
      <c r="H6" s="290">
        <f>'TEMPS-poissy'!G6</f>
        <v>0</v>
      </c>
      <c r="I6" s="291">
        <f>'TEMPS-ponton'!H6</f>
        <v>0.40888888888888891</v>
      </c>
      <c r="J6" s="291">
        <f>'TEMPS-ponton'!I6</f>
        <v>0.42432870370370368</v>
      </c>
      <c r="K6" s="290">
        <f>'TEMPS-poissy'!J6</f>
        <v>0</v>
      </c>
      <c r="L6" s="291">
        <f>'TEMPS-ponton'!J6</f>
        <v>0.4445601851851852</v>
      </c>
      <c r="M6" s="292">
        <f>'TEMPS-ponton'!K6</f>
        <v>0.46003472222222225</v>
      </c>
    </row>
    <row r="7" spans="1:13" ht="46.9" customHeight="1" x14ac:dyDescent="0.2">
      <c r="A7" s="288">
        <f>'TEMPS-ponton'!A7</f>
        <v>3</v>
      </c>
      <c r="B7" s="183" t="str">
        <f>'TEMPS-ponton'!B7</f>
        <v>ANDRESY CA CONFLUENT 2</v>
      </c>
      <c r="C7" s="184" t="str">
        <f>'TEMPS-ponton'!C7</f>
        <v>CAC 2</v>
      </c>
      <c r="D7" s="184" t="str">
        <f>'TEMPS-ponton'!D7</f>
        <v>Anna ALCALOIDEPOIXBLANC-Geoffrey GHIZZONI-Nathalie BOURGEOIS-Franck CHRISTIANNOT-NicOLAS delaunoy</v>
      </c>
      <c r="E7" s="200" t="str">
        <f>VLOOKUP(A7,Equipes!A:J,2,FALSE)</f>
        <v>M</v>
      </c>
      <c r="F7" s="201">
        <f>ROUND(VLOOKUP(A7,Equipes!$A$2:$J$41,10,0),0)</f>
        <v>55</v>
      </c>
      <c r="G7" s="289">
        <f>'TEMPS-ponton'!G7</f>
        <v>0.38935185185185184</v>
      </c>
      <c r="H7" s="290">
        <f>'TEMPS-poissy'!G7</f>
        <v>0</v>
      </c>
      <c r="I7" s="291">
        <f>'TEMPS-ponton'!H7</f>
        <v>0.41282407407407407</v>
      </c>
      <c r="J7" s="291">
        <f>'TEMPS-ponton'!I7</f>
        <v>0.43158564814814815</v>
      </c>
      <c r="K7" s="290">
        <f>'TEMPS-poissy'!J7</f>
        <v>0</v>
      </c>
      <c r="L7" s="291">
        <f>'TEMPS-ponton'!J7</f>
        <v>0.45339120370370373</v>
      </c>
      <c r="M7" s="292">
        <f>'TEMPS-ponton'!K7</f>
        <v>0.47116898148148151</v>
      </c>
    </row>
    <row r="8" spans="1:13" ht="46.9" customHeight="1" x14ac:dyDescent="0.2">
      <c r="A8" s="288">
        <f>'TEMPS-ponton'!A8</f>
        <v>4</v>
      </c>
      <c r="B8" s="183" t="str">
        <f>'TEMPS-ponton'!B8</f>
        <v>ANDRESY CA CONFLUENT 1</v>
      </c>
      <c r="C8" s="184" t="str">
        <f>'TEMPS-ponton'!C8</f>
        <v>CAC3</v>
      </c>
      <c r="D8" s="184" t="str">
        <f>'TEMPS-ponton'!D8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289">
        <f>'TEMPS-ponton'!G8</f>
        <v>0.39075231481481482</v>
      </c>
      <c r="H8" s="290">
        <f>'TEMPS-poissy'!G8</f>
        <v>0</v>
      </c>
      <c r="I8" s="291">
        <f>'TEMPS-ponton'!H8</f>
        <v>0.41141203703703705</v>
      </c>
      <c r="J8" s="291">
        <f>'TEMPS-ponton'!I8</f>
        <v>0.42811342592592594</v>
      </c>
      <c r="K8" s="290">
        <f>'TEMPS-poissy'!J8</f>
        <v>0</v>
      </c>
      <c r="L8" s="291">
        <f>'TEMPS-ponton'!J8</f>
        <v>0.44822916666666668</v>
      </c>
      <c r="M8" s="292">
        <f>'TEMPS-ponton'!K8</f>
        <v>0.46537037037037038</v>
      </c>
    </row>
    <row r="9" spans="1:13" ht="46.9" customHeight="1" x14ac:dyDescent="0.2">
      <c r="A9" s="288">
        <f>'TEMPS-ponton'!A9</f>
        <v>5</v>
      </c>
      <c r="B9" s="183" t="str">
        <f>'TEMPS-ponton'!B9</f>
        <v>PORT-MARLY RC 1</v>
      </c>
      <c r="C9" s="184" t="str">
        <f>'TEMPS-ponton'!C9</f>
        <v>RCPM</v>
      </c>
      <c r="D9" s="184" t="str">
        <f>'TEMPS-ponton'!D9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289">
        <f>'TEMPS-ponton'!G9</f>
        <v>0.39212962962962961</v>
      </c>
      <c r="H9" s="290">
        <f>'TEMPS-poissy'!G9</f>
        <v>0</v>
      </c>
      <c r="I9" s="291">
        <f>'TEMPS-ponton'!H9</f>
        <v>0.41328703703703706</v>
      </c>
      <c r="J9" s="291">
        <f>'TEMPS-ponton'!I9</f>
        <v>0.43002314814814813</v>
      </c>
      <c r="K9" s="290">
        <f>'TEMPS-poissy'!J9</f>
        <v>0</v>
      </c>
      <c r="L9" s="291">
        <f>'TEMPS-ponton'!J9</f>
        <v>0.45113425925925926</v>
      </c>
      <c r="M9" s="292">
        <f>'TEMPS-ponton'!K9</f>
        <v>0.46796296296296297</v>
      </c>
    </row>
    <row r="10" spans="1:13" ht="46.9" customHeight="1" x14ac:dyDescent="0.2">
      <c r="A10" s="288">
        <f>'TEMPS-ponton'!A10</f>
        <v>6</v>
      </c>
      <c r="B10" s="183" t="str">
        <f>'TEMPS-ponton'!B10</f>
        <v>BOULOGNE 92 2</v>
      </c>
      <c r="C10" s="184" t="str">
        <f>'TEMPS-ponton'!C10</f>
        <v>ACBB</v>
      </c>
      <c r="D10" s="184" t="str">
        <f>'TEMPS-ponton'!D10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289">
        <f>'TEMPS-ponton'!G10</f>
        <v>0.39341435185185186</v>
      </c>
      <c r="H10" s="290">
        <f>'TEMPS-poissy'!G10</f>
        <v>0</v>
      </c>
      <c r="I10" s="291">
        <f>'TEMPS-ponton'!H10</f>
        <v>0.41319444444444442</v>
      </c>
      <c r="J10" s="291">
        <f>'TEMPS-ponton'!I10</f>
        <v>0.42861111111111111</v>
      </c>
      <c r="K10" s="290">
        <f>'TEMPS-poissy'!J10</f>
        <v>0</v>
      </c>
      <c r="L10" s="291">
        <f>'TEMPS-ponton'!J10</f>
        <v>0.4478935185185185</v>
      </c>
      <c r="M10" s="292">
        <f>'TEMPS-ponton'!K10</f>
        <v>0.46266203703703701</v>
      </c>
    </row>
    <row r="11" spans="1:13" ht="46.9" customHeight="1" x14ac:dyDescent="0.2">
      <c r="A11" s="288">
        <f>'TEMPS-ponton'!A11</f>
        <v>7</v>
      </c>
      <c r="B11" s="183" t="str">
        <f>'TEMPS-ponton'!B11</f>
        <v>VILLENNES - POISSY AC 3</v>
      </c>
      <c r="C11" s="184" t="str">
        <f>'TEMPS-ponton'!C11</f>
        <v>ACVP</v>
      </c>
      <c r="D11" s="184" t="str">
        <f>'TEMPS-ponton'!D11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289">
        <f>'TEMPS-ponton'!G11</f>
        <v>0.39456018518518521</v>
      </c>
      <c r="H11" s="290">
        <f>'TEMPS-poissy'!G11</f>
        <v>0</v>
      </c>
      <c r="I11" s="291">
        <f>'TEMPS-ponton'!H11</f>
        <v>0.41452546296296294</v>
      </c>
      <c r="J11" s="291">
        <f>'TEMPS-ponton'!I11</f>
        <v>0.43028935185185185</v>
      </c>
      <c r="K11" s="290">
        <f>'TEMPS-poissy'!J11</f>
        <v>0</v>
      </c>
      <c r="L11" s="291">
        <f>'TEMPS-ponton'!J11</f>
        <v>0.44965277777777779</v>
      </c>
      <c r="M11" s="292">
        <f>'TEMPS-ponton'!K11</f>
        <v>0.4650347222222222</v>
      </c>
    </row>
    <row r="12" spans="1:13" ht="46.9" customHeight="1" x14ac:dyDescent="0.2">
      <c r="A12" s="288">
        <f>'TEMPS-ponton'!A12</f>
        <v>8</v>
      </c>
      <c r="B12" s="183" t="str">
        <f>'TEMPS-ponton'!B12</f>
        <v>JOINVILLE AMJ 1</v>
      </c>
      <c r="C12" s="184" t="str">
        <f>'TEMPS-ponton'!C12</f>
        <v>Joinville</v>
      </c>
      <c r="D12" s="184" t="str">
        <f>'TEMPS-ponton'!D12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289">
        <f>'TEMPS-ponton'!G12</f>
        <v>0.39606481481481481</v>
      </c>
      <c r="H12" s="290">
        <f>'TEMPS-poissy'!G12</f>
        <v>0</v>
      </c>
      <c r="I12" s="291">
        <f>'TEMPS-ponton'!H12</f>
        <v>0.41521990740740738</v>
      </c>
      <c r="J12" s="291">
        <f>'TEMPS-ponton'!I12</f>
        <v>0.4294560185185185</v>
      </c>
      <c r="K12" s="290">
        <f>'TEMPS-poissy'!J12</f>
        <v>0</v>
      </c>
      <c r="L12" s="291">
        <f>'TEMPS-ponton'!J12</f>
        <v>0.44725694444444447</v>
      </c>
      <c r="M12" s="292">
        <f>'TEMPS-ponton'!K12</f>
        <v>0.46101851851851849</v>
      </c>
    </row>
    <row r="13" spans="1:13" ht="46.9" customHeight="1" x14ac:dyDescent="0.2">
      <c r="A13" s="288">
        <f>'TEMPS-ponton'!A13</f>
        <v>9</v>
      </c>
      <c r="B13" s="183" t="str">
        <f>'TEMPS-ponton'!B13</f>
        <v>NOGENT SUR MARNE CN 1</v>
      </c>
      <c r="C13" s="184" t="str">
        <f>'TEMPS-ponton'!C13</f>
        <v>CN 1</v>
      </c>
      <c r="D13" s="184" t="str">
        <f>'TEMPS-ponton'!D13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289">
        <f>'TEMPS-ponton'!G13</f>
        <v>0.3974421296296296</v>
      </c>
      <c r="H13" s="290">
        <f>'TEMPS-poissy'!G13</f>
        <v>0</v>
      </c>
      <c r="I13" s="291">
        <f>'TEMPS-ponton'!H13</f>
        <v>0.41744212962962962</v>
      </c>
      <c r="J13" s="291">
        <f>'TEMPS-ponton'!I13</f>
        <v>0.4324189814814815</v>
      </c>
      <c r="K13" s="290">
        <f>'TEMPS-poissy'!J13</f>
        <v>0</v>
      </c>
      <c r="L13" s="291">
        <f>'TEMPS-ponton'!J13</f>
        <v>0.45275462962962965</v>
      </c>
      <c r="M13" s="292">
        <f>'TEMPS-ponton'!K13</f>
        <v>0.46938657407407408</v>
      </c>
    </row>
    <row r="14" spans="1:13" ht="46.9" customHeight="1" x14ac:dyDescent="0.2">
      <c r="A14" s="288">
        <f>'TEMPS-ponton'!A14</f>
        <v>10</v>
      </c>
      <c r="B14" s="183" t="str">
        <f>'TEMPS-ponton'!B14</f>
        <v>NOGENT SUR MARNE CN 2</v>
      </c>
      <c r="C14" s="184" t="str">
        <f>'TEMPS-ponton'!C14</f>
        <v>CN2</v>
      </c>
      <c r="D14" s="184" t="str">
        <f>'TEMPS-ponton'!D14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289">
        <f>'TEMPS-ponton'!G14</f>
        <v>0.39883101851851854</v>
      </c>
      <c r="H14" s="290">
        <f>'TEMPS-poissy'!G14</f>
        <v>0</v>
      </c>
      <c r="I14" s="291">
        <f>'TEMPS-ponton'!H14</f>
        <v>0.41774305555555558</v>
      </c>
      <c r="J14" s="291">
        <f>'TEMPS-ponton'!I14</f>
        <v>0.43199074074074073</v>
      </c>
      <c r="K14" s="290">
        <f>'TEMPS-poissy'!J14</f>
        <v>0</v>
      </c>
      <c r="L14" s="291">
        <f>'TEMPS-ponton'!J14</f>
        <v>0.45121527777777776</v>
      </c>
      <c r="M14" s="292">
        <f>'TEMPS-ponton'!K14</f>
        <v>0.46612268518518518</v>
      </c>
    </row>
    <row r="15" spans="1:13" ht="46.9" customHeight="1" x14ac:dyDescent="0.2">
      <c r="A15" s="288">
        <f>'TEMPS-ponton'!A15</f>
        <v>11</v>
      </c>
      <c r="B15" s="183" t="str">
        <f>'TEMPS-ponton'!B15</f>
        <v>BOULOGNE 92 1</v>
      </c>
      <c r="C15" s="184" t="str">
        <f>'TEMPS-ponton'!C15</f>
        <v>ACBB</v>
      </c>
      <c r="D15" s="184" t="str">
        <f>'TEMPS-ponton'!D15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289">
        <f>'TEMPS-ponton'!G15</f>
        <v>0.40023148148148147</v>
      </c>
      <c r="H15" s="290">
        <f>'TEMPS-poissy'!G15</f>
        <v>0</v>
      </c>
      <c r="I15" s="291">
        <f>'TEMPS-ponton'!H15</f>
        <v>0.42114583333333333</v>
      </c>
      <c r="J15" s="291">
        <f>'TEMPS-ponton'!I15</f>
        <v>0.43819444444444444</v>
      </c>
      <c r="K15" s="290">
        <f>'TEMPS-poissy'!J15</f>
        <v>0</v>
      </c>
      <c r="L15" s="291">
        <f>'TEMPS-ponton'!J15</f>
        <v>0.41822916666666665</v>
      </c>
      <c r="M15" s="292">
        <f>'TEMPS-ponton'!K15</f>
        <v>0.47725694444444444</v>
      </c>
    </row>
    <row r="16" spans="1:13" ht="46.9" customHeight="1" x14ac:dyDescent="0.2">
      <c r="A16" s="288">
        <f>'TEMPS-ponton'!A16</f>
        <v>12</v>
      </c>
      <c r="B16" s="183" t="str">
        <f>'TEMPS-ponton'!B16</f>
        <v>EVRY SCA 2</v>
      </c>
      <c r="C16" s="184" t="str">
        <f>'TEMPS-ponton'!C16</f>
        <v>SCA2</v>
      </c>
      <c r="D16" s="184" t="str">
        <f>'TEMPS-ponton'!D16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289">
        <f>'TEMPS-ponton'!G16</f>
        <v>0.40160879629629631</v>
      </c>
      <c r="H16" s="290">
        <f>'TEMPS-poissy'!G16</f>
        <v>0</v>
      </c>
      <c r="I16" s="291">
        <f>'TEMPS-ponton'!H16</f>
        <v>0.4198263888888889</v>
      </c>
      <c r="J16" s="291">
        <f>'TEMPS-ponton'!I16</f>
        <v>0.43381944444444442</v>
      </c>
      <c r="K16" s="290">
        <f>'TEMPS-poissy'!J16</f>
        <v>0</v>
      </c>
      <c r="L16" s="291">
        <f>'TEMPS-ponton'!J16</f>
        <v>0.45178240740740738</v>
      </c>
      <c r="M16" s="292">
        <f>'TEMPS-ponton'!K16</f>
        <v>0.46541666666666665</v>
      </c>
    </row>
    <row r="17" spans="1:14" ht="46.9" customHeight="1" x14ac:dyDescent="0.2">
      <c r="A17" s="288">
        <f>'TEMPS-ponton'!A17</f>
        <v>13</v>
      </c>
      <c r="B17" s="183" t="str">
        <f>'TEMPS-ponton'!B17</f>
        <v>PORT-MARLY RC 2</v>
      </c>
      <c r="C17" s="184" t="str">
        <f>'TEMPS-ponton'!C17</f>
        <v>RCPM2</v>
      </c>
      <c r="D17" s="184" t="str">
        <f>'TEMPS-ponton'!D17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289">
        <f>'TEMPS-ponton'!G17</f>
        <v>0.40302083333333333</v>
      </c>
      <c r="H17" s="290">
        <f>'TEMPS-poissy'!G17</f>
        <v>0</v>
      </c>
      <c r="I17" s="291">
        <f>'TEMPS-ponton'!H17</f>
        <v>0.42077546296296298</v>
      </c>
      <c r="J17" s="291">
        <f>'TEMPS-ponton'!I17</f>
        <v>0.43479166666666669</v>
      </c>
      <c r="K17" s="290">
        <f>'TEMPS-poissy'!J17</f>
        <v>0</v>
      </c>
      <c r="L17" s="291">
        <f>'TEMPS-ponton'!J17</f>
        <v>0.45250000000000001</v>
      </c>
      <c r="M17" s="292">
        <f>'TEMPS-ponton'!K17</f>
        <v>0.46689814814814817</v>
      </c>
    </row>
    <row r="18" spans="1:14" ht="46.9" customHeight="1" x14ac:dyDescent="0.2">
      <c r="A18" s="288">
        <f>'TEMPS-ponton'!A18</f>
        <v>14</v>
      </c>
      <c r="B18" s="183" t="str">
        <f>'TEMPS-ponton'!B18</f>
        <v>MAISONS MESNIL CERAMM 1</v>
      </c>
      <c r="C18" s="184" t="str">
        <f>'TEMPS-ponton'!C18</f>
        <v>CERAMM1</v>
      </c>
      <c r="D18" s="184" t="str">
        <f>'TEMPS-ponton'!D18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289">
        <f>'TEMPS-ponton'!G18</f>
        <v>0.4045023148148148</v>
      </c>
      <c r="H18" s="290">
        <f>'TEMPS-poissy'!G18</f>
        <v>0</v>
      </c>
      <c r="I18" s="291">
        <f>'TEMPS-ponton'!H18</f>
        <v>0.42427083333333332</v>
      </c>
      <c r="J18" s="291">
        <f>'TEMPS-ponton'!I18</f>
        <v>0.43913194444444442</v>
      </c>
      <c r="K18" s="290">
        <f>'TEMPS-poissy'!J18</f>
        <v>0</v>
      </c>
      <c r="L18" s="291">
        <f>'TEMPS-ponton'!J18</f>
        <v>0.45953703703703702</v>
      </c>
      <c r="M18" s="292">
        <f>'TEMPS-ponton'!K18</f>
        <v>0.47550925925925924</v>
      </c>
    </row>
    <row r="19" spans="1:14" ht="46.9" customHeight="1" x14ac:dyDescent="0.2">
      <c r="A19" s="288">
        <f>'TEMPS-ponton'!A19</f>
        <v>15</v>
      </c>
      <c r="B19" s="183" t="str">
        <f>'TEMPS-ponton'!B19</f>
        <v>SOISY SUR SEINE CN 1</v>
      </c>
      <c r="C19" s="184" t="str">
        <f>'TEMPS-ponton'!C19</f>
        <v>CN1</v>
      </c>
      <c r="D19" s="184" t="str">
        <f>'TEMPS-ponton'!D19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289">
        <f>'TEMPS-ponton'!G19</f>
        <v>0.40587962962962965</v>
      </c>
      <c r="H19" s="290">
        <f>'TEMPS-poissy'!G19</f>
        <v>0</v>
      </c>
      <c r="I19" s="291">
        <f>'TEMPS-ponton'!H19</f>
        <v>0.42491898148148149</v>
      </c>
      <c r="J19" s="291">
        <f>'TEMPS-ponton'!I19</f>
        <v>0.43859953703703702</v>
      </c>
      <c r="K19" s="290">
        <f>'TEMPS-poissy'!J19</f>
        <v>0</v>
      </c>
      <c r="L19" s="291">
        <f>'TEMPS-ponton'!J19</f>
        <v>0.45646990740740739</v>
      </c>
      <c r="M19" s="292">
        <f>'TEMPS-ponton'!K19</f>
        <v>0.47125</v>
      </c>
    </row>
    <row r="20" spans="1:14" ht="46.9" customHeight="1" x14ac:dyDescent="0.2">
      <c r="A20" s="288">
        <f>'TEMPS-ponton'!A20</f>
        <v>16</v>
      </c>
      <c r="B20" s="183" t="str">
        <f>'TEMPS-ponton'!B20</f>
        <v>PORT-MARLY RC 1</v>
      </c>
      <c r="C20" s="184" t="str">
        <f>'TEMPS-ponton'!C20</f>
        <v>RCPM1</v>
      </c>
      <c r="D20" s="184" t="str">
        <f>'TEMPS-ponton'!D20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289">
        <f>'TEMPS-ponton'!G20</f>
        <v>0.40728009259259257</v>
      </c>
      <c r="H20" s="290">
        <f>'TEMPS-poissy'!G20</f>
        <v>0</v>
      </c>
      <c r="I20" s="291">
        <f>'TEMPS-ponton'!H20</f>
        <v>0.42471064814814813</v>
      </c>
      <c r="J20" s="291">
        <f>'TEMPS-ponton'!I20</f>
        <v>0.43778935185185186</v>
      </c>
      <c r="K20" s="290">
        <f>'TEMPS-poissy'!J20</f>
        <v>0</v>
      </c>
      <c r="L20" s="291">
        <f>'TEMPS-ponton'!J20</f>
        <v>0.45385416666666667</v>
      </c>
      <c r="M20" s="292">
        <f>'TEMPS-ponton'!K20</f>
        <v>0.46659722222222222</v>
      </c>
    </row>
    <row r="21" spans="1:14" ht="46.9" customHeight="1" x14ac:dyDescent="0.2">
      <c r="A21" s="288">
        <f>'TEMPS-ponton'!A21</f>
        <v>17</v>
      </c>
      <c r="B21" s="183" t="str">
        <f>'TEMPS-ponton'!B21</f>
        <v>ANDRESY CA CONFLUENT 1</v>
      </c>
      <c r="C21" s="184" t="str">
        <f>'TEMPS-ponton'!C21</f>
        <v>CAC1</v>
      </c>
      <c r="D21" s="184" t="str">
        <f>'TEMPS-ponton'!D21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289">
        <f>'TEMPS-ponton'!G21</f>
        <v>0.40834490740740742</v>
      </c>
      <c r="H21" s="290">
        <f>'TEMPS-poissy'!G21</f>
        <v>0</v>
      </c>
      <c r="I21" s="291">
        <f>'TEMPS-ponton'!H21</f>
        <v>0.43193287037037037</v>
      </c>
      <c r="J21" s="291">
        <f>'TEMPS-ponton'!I21</f>
        <v>0.44978009259259261</v>
      </c>
      <c r="K21" s="290">
        <f>'TEMPS-poissy'!J21</f>
        <v>0</v>
      </c>
      <c r="L21" s="291">
        <f>'TEMPS-ponton'!J21</f>
        <v>0.47363425925925928</v>
      </c>
      <c r="M21" s="292">
        <f>'TEMPS-ponton'!K21</f>
        <v>0.4924884259259259</v>
      </c>
    </row>
    <row r="22" spans="1:14" ht="46.9" customHeight="1" x14ac:dyDescent="0.2">
      <c r="A22" s="288">
        <f>'TEMPS-ponton'!A22</f>
        <v>18</v>
      </c>
      <c r="B22" s="183" t="str">
        <f>'TEMPS-ponton'!B22</f>
        <v>MAISONS MESNIL CERAMM 2</v>
      </c>
      <c r="C22" s="184" t="str">
        <f>'TEMPS-ponton'!C22</f>
        <v>CERAMM2</v>
      </c>
      <c r="D22" s="184" t="str">
        <f>'TEMPS-ponton'!D22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289">
        <f>'TEMPS-ponton'!G22</f>
        <v>0.41040509259259261</v>
      </c>
      <c r="H22" s="290">
        <f>'TEMPS-poissy'!G22</f>
        <v>0</v>
      </c>
      <c r="I22" s="291">
        <f>'TEMPS-ponton'!H22</f>
        <v>0.43042824074074076</v>
      </c>
      <c r="J22" s="291">
        <f>'TEMPS-ponton'!I22</f>
        <v>0.44592592592592595</v>
      </c>
      <c r="K22" s="290">
        <f>'TEMPS-poissy'!J22</f>
        <v>0</v>
      </c>
      <c r="L22" s="291">
        <f>'TEMPS-ponton'!J22</f>
        <v>0.46562500000000001</v>
      </c>
      <c r="M22" s="292">
        <f>'TEMPS-ponton'!K22</f>
        <v>0.48098379629629628</v>
      </c>
    </row>
    <row r="23" spans="1:14" ht="46.9" customHeight="1" x14ac:dyDescent="0.2">
      <c r="A23" s="288">
        <f>'TEMPS-ponton'!A23</f>
        <v>19</v>
      </c>
      <c r="B23" s="183" t="str">
        <f>'TEMPS-ponton'!B23</f>
        <v>VILLENNES - POISSY AC 1</v>
      </c>
      <c r="C23" s="184" t="str">
        <f>'TEMPS-ponton'!C23</f>
        <v>ACVP1</v>
      </c>
      <c r="D23" s="184" t="str">
        <f>'TEMPS-ponton'!D23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289">
        <f>'TEMPS-ponton'!G23</f>
        <v>0.41180555555555554</v>
      </c>
      <c r="H23" s="290">
        <f>'TEMPS-poissy'!G23</f>
        <v>0</v>
      </c>
      <c r="I23" s="291">
        <f>'TEMPS-ponton'!H23</f>
        <v>0.43259259259259258</v>
      </c>
      <c r="J23" s="291">
        <f>'TEMPS-ponton'!I23</f>
        <v>0.44793981481481482</v>
      </c>
      <c r="K23" s="290">
        <f>'TEMPS-poissy'!J23</f>
        <v>0</v>
      </c>
      <c r="L23" s="291">
        <f>'TEMPS-ponton'!J23</f>
        <v>0.46721064814814817</v>
      </c>
      <c r="M23" s="292">
        <f>'TEMPS-ponton'!K23</f>
        <v>0.48189814814814813</v>
      </c>
    </row>
    <row r="24" spans="1:14" ht="46.9" customHeight="1" x14ac:dyDescent="0.2">
      <c r="A24" s="288">
        <f>'TEMPS-ponton'!A24</f>
        <v>20</v>
      </c>
      <c r="B24" s="183" t="str">
        <f>'TEMPS-ponton'!B24</f>
        <v>ROUEN CNAR 1</v>
      </c>
      <c r="C24" s="184" t="str">
        <f>'TEMPS-ponton'!C24</f>
        <v>CNAR1</v>
      </c>
      <c r="D24" s="184" t="str">
        <f>'TEMPS-ponton'!D24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289">
        <f>'TEMPS-ponton'!G24</f>
        <v>0.41319444444444442</v>
      </c>
      <c r="H24" s="290">
        <f>'TEMPS-poissy'!G24</f>
        <v>0</v>
      </c>
      <c r="I24" s="291">
        <f>'TEMPS-ponton'!H24</f>
        <v>0.4332523148148148</v>
      </c>
      <c r="J24" s="291">
        <f>'TEMPS-ponton'!I24</f>
        <v>0.44839120370370372</v>
      </c>
      <c r="K24" s="290">
        <f>'TEMPS-poissy'!J24</f>
        <v>0</v>
      </c>
      <c r="L24" s="291">
        <f>'TEMPS-ponton'!J24</f>
        <v>0.4667824074074074</v>
      </c>
      <c r="M24" s="292">
        <f>'TEMPS-ponton'!K24</f>
        <v>0.48070601851851852</v>
      </c>
    </row>
    <row r="25" spans="1:14" s="4" customFormat="1" ht="46.9" customHeight="1" x14ac:dyDescent="0.2">
      <c r="A25" s="288">
        <f>'TEMPS-ponton'!A25</f>
        <v>21</v>
      </c>
      <c r="B25" s="183" t="str">
        <f>'TEMPS-ponton'!B25</f>
        <v>PORT-MARLY RC 2</v>
      </c>
      <c r="C25" s="184" t="str">
        <f>'TEMPS-ponton'!C25</f>
        <v>RCPM2</v>
      </c>
      <c r="D25" s="184" t="str">
        <f>'TEMPS-ponton'!D25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289">
        <f>'TEMPS-ponton'!G25</f>
        <v>0.41458333333333336</v>
      </c>
      <c r="H25" s="290">
        <f>'TEMPS-poissy'!G25</f>
        <v>0</v>
      </c>
      <c r="I25" s="291">
        <f>'TEMPS-ponton'!H25</f>
        <v>0.4322685185185185</v>
      </c>
      <c r="J25" s="291">
        <f>'TEMPS-ponton'!I25</f>
        <v>0.44657407407407407</v>
      </c>
      <c r="K25" s="290">
        <f>'TEMPS-poissy'!J25</f>
        <v>0</v>
      </c>
      <c r="L25" s="291">
        <f>'TEMPS-ponton'!J25</f>
        <v>0.46438657407407408</v>
      </c>
      <c r="M25" s="292">
        <f>'TEMPS-ponton'!K25</f>
        <v>0.47824074074074074</v>
      </c>
      <c r="N25" s="7"/>
    </row>
    <row r="26" spans="1:14" ht="46.9" customHeight="1" x14ac:dyDescent="0.2">
      <c r="A26" s="288">
        <f>'TEMPS-ponton'!A26</f>
        <v>22</v>
      </c>
      <c r="B26" s="183" t="str">
        <f>'TEMPS-ponton'!B26</f>
        <v>COUDRAY MONTCEAUX A 1</v>
      </c>
      <c r="C26" s="184" t="str">
        <f>'TEMPS-ponton'!C26</f>
        <v>coudray1</v>
      </c>
      <c r="D26" s="184" t="str">
        <f>'TEMPS-ponton'!D26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289">
        <f>'TEMPS-ponton'!G26</f>
        <v>0.41597222222222224</v>
      </c>
      <c r="H26" s="290">
        <f>'TEMPS-poissy'!G26</f>
        <v>0</v>
      </c>
      <c r="I26" s="291">
        <f>'TEMPS-ponton'!H26</f>
        <v>0.43622685185185184</v>
      </c>
      <c r="J26" s="291">
        <f>'TEMPS-ponton'!I26</f>
        <v>0.45185185185185184</v>
      </c>
      <c r="K26" s="290">
        <f>'TEMPS-poissy'!J26</f>
        <v>0</v>
      </c>
      <c r="L26" s="291">
        <f>'TEMPS-ponton'!J26</f>
        <v>0.4713310185185185</v>
      </c>
      <c r="M26" s="292">
        <f>'TEMPS-ponton'!K26</f>
        <v>0.4866435185185185</v>
      </c>
    </row>
    <row r="27" spans="1:14" ht="46.9" customHeight="1" x14ac:dyDescent="0.2">
      <c r="A27" s="288">
        <f>'TEMPS-ponton'!A27</f>
        <v>23</v>
      </c>
      <c r="B27" s="183" t="str">
        <f>'TEMPS-ponton'!B27</f>
        <v>SN OISE 1</v>
      </c>
      <c r="C27" s="184" t="str">
        <f>'TEMPS-ponton'!C27</f>
        <v xml:space="preserve">SN Oise 1
</v>
      </c>
      <c r="D27" s="184" t="str">
        <f>'TEMPS-ponton'!D27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289">
        <f>'TEMPS-ponton'!G27</f>
        <v>0.41666666666666669</v>
      </c>
      <c r="H27" s="290">
        <f>'TEMPS-poissy'!G27</f>
        <v>0</v>
      </c>
      <c r="I27" s="291">
        <f>'TEMPS-ponton'!H27</f>
        <v>0.43847222222222221</v>
      </c>
      <c r="J27" s="291">
        <f>'TEMPS-ponton'!I27</f>
        <v>0.4559259259259259</v>
      </c>
      <c r="K27" s="290">
        <f>'TEMPS-poissy'!J27</f>
        <v>0</v>
      </c>
      <c r="L27" s="291">
        <f>'TEMPS-ponton'!J27</f>
        <v>0.4778472222222222</v>
      </c>
      <c r="M27" s="292">
        <f>'TEMPS-ponton'!K27</f>
        <v>0.49516203703703704</v>
      </c>
    </row>
    <row r="28" spans="1:14" ht="46.9" customHeight="1" x14ac:dyDescent="0.2">
      <c r="A28" s="288">
        <f>'TEMPS-ponton'!A28</f>
        <v>24</v>
      </c>
      <c r="B28" s="183" t="str">
        <f>'TEMPS-ponton'!B28</f>
        <v>MEULAN LES MUREAUX AMMH 1</v>
      </c>
      <c r="C28" s="184" t="str">
        <f>'TEMPS-ponton'!C28</f>
        <v>AMMH1</v>
      </c>
      <c r="D28" s="184" t="str">
        <f>'TEMPS-ponton'!D28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289">
        <f>'TEMPS-ponton'!G28</f>
        <v>0.41873842592592592</v>
      </c>
      <c r="H28" s="290">
        <f>'TEMPS-poissy'!G28</f>
        <v>0</v>
      </c>
      <c r="I28" s="291">
        <f>'TEMPS-ponton'!H28</f>
        <v>0.43729166666666669</v>
      </c>
      <c r="J28" s="291">
        <f>'TEMPS-ponton'!I28</f>
        <v>0.4520601851851852</v>
      </c>
      <c r="K28" s="290">
        <f>'TEMPS-poissy'!J28</f>
        <v>0</v>
      </c>
      <c r="L28" s="291">
        <f>'TEMPS-ponton'!J28</f>
        <v>0.47150462962962963</v>
      </c>
      <c r="M28" s="292">
        <f>'TEMPS-ponton'!K28</f>
        <v>0.48545138888888889</v>
      </c>
    </row>
    <row r="29" spans="1:14" ht="46.9" customHeight="1" x14ac:dyDescent="0.2">
      <c r="A29" s="288">
        <f>'TEMPS-ponton'!A29</f>
        <v>25</v>
      </c>
      <c r="B29" s="183" t="str">
        <f>'TEMPS-ponton'!B29</f>
        <v>VILLENNES - POISSY AC 2</v>
      </c>
      <c r="C29" s="184" t="str">
        <f>'TEMPS-ponton'!C29</f>
        <v>ACVP2</v>
      </c>
      <c r="D29" s="184" t="str">
        <f>'TEMPS-ponton'!D29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289">
        <f>'TEMPS-ponton'!G29</f>
        <v>0.42015046296296299</v>
      </c>
      <c r="H29" s="290">
        <f>'TEMPS-poissy'!G29</f>
        <v>0</v>
      </c>
      <c r="I29" s="291">
        <f>'TEMPS-ponton'!H29</f>
        <v>0.43864583333333335</v>
      </c>
      <c r="J29" s="291">
        <f>'TEMPS-ponton'!I29</f>
        <v>0.45333333333333331</v>
      </c>
      <c r="K29" s="290">
        <f>'TEMPS-poissy'!J29</f>
        <v>0</v>
      </c>
      <c r="L29" s="291">
        <f>'TEMPS-ponton'!J29</f>
        <v>0.4730787037037037</v>
      </c>
      <c r="M29" s="292">
        <f>'TEMPS-ponton'!K29</f>
        <v>0.48851851851851852</v>
      </c>
    </row>
    <row r="30" spans="1:14" ht="46.9" customHeight="1" x14ac:dyDescent="0.2">
      <c r="A30" s="288">
        <f>'TEMPS-ponton'!A30</f>
        <v>26</v>
      </c>
      <c r="B30" s="183" t="str">
        <f>'TEMPS-ponton'!B30</f>
        <v>EVRY SCA 1</v>
      </c>
      <c r="C30" s="184" t="str">
        <f>'TEMPS-ponton'!C30</f>
        <v>SCA 1</v>
      </c>
      <c r="D30" s="184" t="str">
        <f>'TEMPS-ponton'!D30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289">
        <f>'TEMPS-ponton'!G30</f>
        <v>0.42153935185185187</v>
      </c>
      <c r="H30" s="290">
        <f>'TEMPS-poissy'!G30</f>
        <v>0</v>
      </c>
      <c r="I30" s="291">
        <f>'TEMPS-ponton'!H30</f>
        <v>0.44211805555555556</v>
      </c>
      <c r="J30" s="291">
        <f>'TEMPS-ponton'!I30</f>
        <v>0.45802083333333332</v>
      </c>
      <c r="K30" s="290">
        <f>'TEMPS-poissy'!J30</f>
        <v>0</v>
      </c>
      <c r="L30" s="291">
        <f>'TEMPS-ponton'!J30</f>
        <v>0.47880787037037037</v>
      </c>
      <c r="M30" s="292">
        <f>'TEMPS-ponton'!K30</f>
        <v>0.49549768518518517</v>
      </c>
    </row>
    <row r="31" spans="1:14" ht="46.9" customHeight="1" x14ac:dyDescent="0.2">
      <c r="A31" s="288">
        <f>'TEMPS-ponton'!A31</f>
        <v>27</v>
      </c>
      <c r="B31" s="183" t="str">
        <f>'TEMPS-ponton'!B31</f>
        <v>MEULAN LES MUREAUX AMMH 1</v>
      </c>
      <c r="C31" s="184" t="str">
        <f>'TEMPS-ponton'!C31</f>
        <v>AMMH1</v>
      </c>
      <c r="D31" s="184" t="str">
        <f>'TEMPS-ponton'!D31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289">
        <f>'TEMPS-ponton'!G31</f>
        <v>0.42292824074074076</v>
      </c>
      <c r="H31" s="290">
        <f>'TEMPS-poissy'!G31</f>
        <v>0</v>
      </c>
      <c r="I31" s="291">
        <f>'TEMPS-ponton'!H31</f>
        <v>0.44600694444444444</v>
      </c>
      <c r="J31" s="291">
        <f>'TEMPS-ponton'!I31</f>
        <v>0.46501157407407406</v>
      </c>
      <c r="K31" s="290">
        <f>'TEMPS-poissy'!J31</f>
        <v>0</v>
      </c>
      <c r="L31" s="291">
        <f>'TEMPS-ponton'!J31</f>
        <v>0.48805555555555558</v>
      </c>
      <c r="M31" s="292">
        <f>'TEMPS-ponton'!K31</f>
        <v>0.50611111111111107</v>
      </c>
    </row>
    <row r="32" spans="1:14" ht="46.9" customHeight="1" x14ac:dyDescent="0.2">
      <c r="A32" s="288">
        <f>'TEMPS-ponton'!A32</f>
        <v>28</v>
      </c>
      <c r="B32" s="183" t="str">
        <f>'TEMPS-ponton'!B32</f>
        <v>VILLENNES - POISSY AC 1</v>
      </c>
      <c r="C32" s="184" t="str">
        <f>'TEMPS-ponton'!C32</f>
        <v>ACVP1</v>
      </c>
      <c r="D32" s="184" t="str">
        <f>'TEMPS-ponton'!D32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289">
        <f>'TEMPS-ponton'!G32</f>
        <v>0.42442129629629627</v>
      </c>
      <c r="H32" s="290">
        <f>'TEMPS-poissy'!G32</f>
        <v>0</v>
      </c>
      <c r="I32" s="291">
        <f>'TEMPS-ponton'!H32</f>
        <v>0.44263888888888892</v>
      </c>
      <c r="J32" s="291">
        <f>'TEMPS-ponton'!I32</f>
        <v>0.45655092592592594</v>
      </c>
      <c r="K32" s="290">
        <f>'TEMPS-poissy'!J32</f>
        <v>0</v>
      </c>
      <c r="L32" s="291">
        <f>'TEMPS-ponton'!J32</f>
        <v>0.47445601851851854</v>
      </c>
      <c r="M32" s="292">
        <f>'TEMPS-ponton'!K32</f>
        <v>0.48769675925925926</v>
      </c>
    </row>
    <row r="33" spans="1:13" ht="46.9" customHeight="1" x14ac:dyDescent="0.2">
      <c r="A33" s="288">
        <f>'TEMPS-ponton'!A33</f>
        <v>29</v>
      </c>
      <c r="B33" s="183" t="str">
        <f>'TEMPS-ponton'!B33</f>
        <v>FONTAINEBLEAU APF 1</v>
      </c>
      <c r="C33" s="184" t="str">
        <f>'TEMPS-ponton'!C33</f>
        <v>APF1</v>
      </c>
      <c r="D33" s="184" t="str">
        <f>'TEMPS-ponton'!D33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289">
        <f>'TEMPS-ponton'!G33</f>
        <v>0.42569444444444443</v>
      </c>
      <c r="H33" s="290">
        <f>'TEMPS-poissy'!G33</f>
        <v>0</v>
      </c>
      <c r="I33" s="291">
        <f>'TEMPS-ponton'!H33</f>
        <v>0.44668981481481479</v>
      </c>
      <c r="J33" s="291">
        <f>'TEMPS-ponton'!I33</f>
        <v>0.46333333333333332</v>
      </c>
      <c r="K33" s="290">
        <f>'TEMPS-poissy'!J33</f>
        <v>0</v>
      </c>
      <c r="L33" s="291">
        <f>'TEMPS-ponton'!J33</f>
        <v>0.48366898148148146</v>
      </c>
      <c r="M33" s="292">
        <f>'TEMPS-ponton'!K33</f>
        <v>0.50075231481481486</v>
      </c>
    </row>
    <row r="34" spans="1:13" ht="46.9" customHeight="1" x14ac:dyDescent="0.2">
      <c r="A34" s="288">
        <f>'TEMPS-ponton'!A34</f>
        <v>30</v>
      </c>
      <c r="B34" s="183" t="str">
        <f>'TEMPS-ponton'!B34</f>
        <v>JOINVILLE AMJ 1</v>
      </c>
      <c r="C34" s="184" t="str">
        <f>'TEMPS-ponton'!C34</f>
        <v>AMJ1</v>
      </c>
      <c r="D34" s="184" t="str">
        <f>'TEMPS-ponton'!D34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289">
        <f>'TEMPS-ponton'!G34</f>
        <v>0.42708333333333331</v>
      </c>
      <c r="H34" s="290">
        <f>'TEMPS-poissy'!G34</f>
        <v>0</v>
      </c>
      <c r="I34" s="291">
        <f>'TEMPS-ponton'!H34</f>
        <v>0.44613425925925926</v>
      </c>
      <c r="J34" s="291">
        <f>'TEMPS-ponton'!I34</f>
        <v>0.46086805555555554</v>
      </c>
      <c r="K34" s="290">
        <f>'TEMPS-poissy'!J34</f>
        <v>0</v>
      </c>
      <c r="L34" s="291">
        <f>'TEMPS-ponton'!J34</f>
        <v>0.47934027777777777</v>
      </c>
      <c r="M34" s="292">
        <f>'TEMPS-ponton'!K34</f>
        <v>0.49381944444444442</v>
      </c>
    </row>
    <row r="35" spans="1:13" ht="46.9" customHeight="1" x14ac:dyDescent="0.2">
      <c r="A35" s="288">
        <f>'TEMPS-ponton'!A35</f>
        <v>31</v>
      </c>
      <c r="B35" s="183" t="str">
        <f>'TEMPS-ponton'!B35</f>
        <v>NOGENT SUR MARNE CN 3</v>
      </c>
      <c r="C35" s="184" t="str">
        <f>'TEMPS-ponton'!C35</f>
        <v>CN3</v>
      </c>
      <c r="D35" s="184" t="str">
        <f>'TEMPS-ponton'!D35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289">
        <f>'TEMPS-ponton'!G35</f>
        <v>0.42850694444444443</v>
      </c>
      <c r="H35" s="290">
        <f>'TEMPS-poissy'!G35</f>
        <v>0</v>
      </c>
      <c r="I35" s="291">
        <f>'TEMPS-ponton'!H35</f>
        <v>0.45076388888888891</v>
      </c>
      <c r="J35" s="291">
        <f>'TEMPS-ponton'!I35</f>
        <v>0.46759259259259262</v>
      </c>
      <c r="K35" s="290">
        <f>'TEMPS-poissy'!J35</f>
        <v>0</v>
      </c>
      <c r="L35" s="291">
        <f>'TEMPS-ponton'!J35</f>
        <v>0.4911226851851852</v>
      </c>
      <c r="M35" s="292">
        <f>'TEMPS-ponton'!K35</f>
        <v>0.50960648148148147</v>
      </c>
    </row>
    <row r="36" spans="1:13" ht="46.9" customHeight="1" x14ac:dyDescent="0.2">
      <c r="A36" s="288">
        <f>'TEMPS-ponton'!A36</f>
        <v>32</v>
      </c>
      <c r="B36" s="183" t="str">
        <f>'TEMPS-ponton'!B36</f>
        <v>BOULOGNE 92 1</v>
      </c>
      <c r="C36" s="184" t="str">
        <f>'TEMPS-ponton'!C36</f>
        <v>ACBB1</v>
      </c>
      <c r="D36" s="184" t="str">
        <f>'TEMPS-ponton'!D36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289">
        <f>'TEMPS-ponton'!G36</f>
        <v>0</v>
      </c>
      <c r="H36" s="290">
        <f>'TEMPS-poissy'!G36</f>
        <v>0</v>
      </c>
      <c r="I36" s="291">
        <f>'TEMPS-ponton'!H36</f>
        <v>0</v>
      </c>
      <c r="J36" s="291">
        <f>'TEMPS-ponton'!I36</f>
        <v>0</v>
      </c>
      <c r="K36" s="290">
        <f>'TEMPS-poissy'!J36</f>
        <v>0</v>
      </c>
      <c r="L36" s="291">
        <f>'TEMPS-ponton'!J36</f>
        <v>0</v>
      </c>
      <c r="M36" s="292">
        <f>'TEMPS-ponton'!K36</f>
        <v>0</v>
      </c>
    </row>
    <row r="37" spans="1:13" ht="46.9" customHeight="1" x14ac:dyDescent="0.2">
      <c r="A37" s="288">
        <f>'TEMPS-ponton'!A37</f>
        <v>33</v>
      </c>
      <c r="B37" s="183" t="str">
        <f>'TEMPS-ponton'!B37</f>
        <v>XX</v>
      </c>
      <c r="C37" s="184" t="str">
        <f>'TEMPS-ponton'!C37</f>
        <v>XX</v>
      </c>
      <c r="D37" s="184" t="str">
        <f>'TEMPS-ponton'!D37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289">
        <f>'TEMPS-ponton'!G37</f>
        <v>0</v>
      </c>
      <c r="H37" s="290">
        <f>'TEMPS-poissy'!G37</f>
        <v>0</v>
      </c>
      <c r="I37" s="291">
        <f>'TEMPS-ponton'!H37</f>
        <v>0</v>
      </c>
      <c r="J37" s="291">
        <f>'TEMPS-ponton'!I37</f>
        <v>0</v>
      </c>
      <c r="K37" s="290">
        <f>'TEMPS-poissy'!J37</f>
        <v>0</v>
      </c>
      <c r="L37" s="291">
        <f>'TEMPS-ponton'!J37</f>
        <v>0</v>
      </c>
      <c r="M37" s="292">
        <f>'TEMPS-ponton'!K37</f>
        <v>0</v>
      </c>
    </row>
    <row r="38" spans="1:13" ht="46.9" customHeight="1" x14ac:dyDescent="0.2">
      <c r="A38" s="288">
        <f>'TEMPS-ponton'!A38</f>
        <v>34</v>
      </c>
      <c r="B38" s="183" t="str">
        <f>'TEMPS-ponton'!B38</f>
        <v>XX</v>
      </c>
      <c r="C38" s="184" t="str">
        <f>'TEMPS-ponton'!C38</f>
        <v>XX</v>
      </c>
      <c r="D38" s="184" t="str">
        <f>'TEMPS-ponton'!D38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289">
        <f>'TEMPS-ponton'!G38</f>
        <v>0.42996527777777777</v>
      </c>
      <c r="H38" s="290">
        <f>'TEMPS-poissy'!G38</f>
        <v>0</v>
      </c>
      <c r="I38" s="291">
        <f>'TEMPS-ponton'!H38</f>
        <v>0</v>
      </c>
      <c r="J38" s="291">
        <f>'TEMPS-ponton'!I38</f>
        <v>0.45446759259259262</v>
      </c>
      <c r="K38" s="290">
        <f>'TEMPS-poissy'!J38</f>
        <v>0</v>
      </c>
      <c r="L38" s="291">
        <f>'TEMPS-ponton'!J38</f>
        <v>0</v>
      </c>
      <c r="M38" s="292">
        <f>'TEMPS-ponton'!K38</f>
        <v>0.47506944444444443</v>
      </c>
    </row>
    <row r="39" spans="1:13" ht="46.9" customHeight="1" x14ac:dyDescent="0.2">
      <c r="A39" s="288">
        <f>'TEMPS-ponton'!A39</f>
        <v>35</v>
      </c>
      <c r="B39" s="183" t="str">
        <f>'TEMPS-ponton'!B39</f>
        <v>XX</v>
      </c>
      <c r="C39" s="184" t="str">
        <f>'TEMPS-ponton'!C39</f>
        <v>XX</v>
      </c>
      <c r="D39" s="184" t="str">
        <f>'TEMPS-ponton'!D39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289">
        <f>'TEMPS-ponton'!G39</f>
        <v>0</v>
      </c>
      <c r="H39" s="290">
        <f>'TEMPS-poissy'!G39</f>
        <v>0</v>
      </c>
      <c r="I39" s="291">
        <f>'TEMPS-ponton'!H39</f>
        <v>0</v>
      </c>
      <c r="J39" s="291">
        <f>'TEMPS-ponton'!I39</f>
        <v>0</v>
      </c>
      <c r="K39" s="290">
        <f>'TEMPS-poissy'!J39</f>
        <v>0</v>
      </c>
      <c r="L39" s="291">
        <f>'TEMPS-ponton'!J39</f>
        <v>0</v>
      </c>
      <c r="M39" s="292">
        <f>'TEMPS-ponton'!K39</f>
        <v>0</v>
      </c>
    </row>
    <row r="40" spans="1:13" ht="46.9" customHeight="1" x14ac:dyDescent="0.2">
      <c r="A40" s="288">
        <f>'TEMPS-ponton'!A40</f>
        <v>36</v>
      </c>
      <c r="B40" s="183" t="str">
        <f>'TEMPS-ponton'!B40</f>
        <v>XX</v>
      </c>
      <c r="C40" s="184" t="str">
        <f>'TEMPS-ponton'!C40</f>
        <v>XX</v>
      </c>
      <c r="D40" s="184" t="str">
        <f>'TEMPS-ponton'!D40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289">
        <f>'TEMPS-ponton'!G40</f>
        <v>0</v>
      </c>
      <c r="H40" s="290">
        <f>'TEMPS-poissy'!G40</f>
        <v>0</v>
      </c>
      <c r="I40" s="291">
        <f>'TEMPS-ponton'!H40</f>
        <v>0</v>
      </c>
      <c r="J40" s="291">
        <f>'TEMPS-ponton'!I40</f>
        <v>0</v>
      </c>
      <c r="K40" s="290">
        <f>'TEMPS-poissy'!J40</f>
        <v>0</v>
      </c>
      <c r="L40" s="291">
        <f>'TEMPS-ponton'!J40</f>
        <v>0</v>
      </c>
      <c r="M40" s="292">
        <f>'TEMPS-ponton'!K40</f>
        <v>0</v>
      </c>
    </row>
    <row r="41" spans="1:13" ht="46.9" customHeight="1" x14ac:dyDescent="0.2">
      <c r="A41" s="288">
        <f>'TEMPS-ponton'!A41</f>
        <v>37</v>
      </c>
      <c r="B41" s="183" t="str">
        <f>'TEMPS-ponton'!B41</f>
        <v>XX</v>
      </c>
      <c r="C41" s="184" t="str">
        <f>'TEMPS-ponton'!C41</f>
        <v>XX</v>
      </c>
      <c r="D41" s="184" t="str">
        <f>'TEMPS-ponton'!D41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289">
        <f>'TEMPS-ponton'!G41</f>
        <v>0</v>
      </c>
      <c r="H41" s="290">
        <f>'TEMPS-poissy'!G41</f>
        <v>0</v>
      </c>
      <c r="I41" s="291">
        <f>'TEMPS-ponton'!H41</f>
        <v>0</v>
      </c>
      <c r="J41" s="291">
        <f>'TEMPS-ponton'!I41</f>
        <v>0</v>
      </c>
      <c r="K41" s="290">
        <f>'TEMPS-poissy'!J41</f>
        <v>0</v>
      </c>
      <c r="L41" s="291">
        <f>'TEMPS-ponton'!J41</f>
        <v>0</v>
      </c>
      <c r="M41" s="292">
        <f>'TEMPS-ponton'!K41</f>
        <v>0</v>
      </c>
    </row>
    <row r="42" spans="1:13" ht="46.9" customHeight="1" x14ac:dyDescent="0.2">
      <c r="A42" s="288">
        <f>'TEMPS-ponton'!A42</f>
        <v>38</v>
      </c>
      <c r="B42" s="183" t="str">
        <f>'TEMPS-ponton'!B42</f>
        <v>XX</v>
      </c>
      <c r="C42" s="184" t="str">
        <f>'TEMPS-ponton'!C42</f>
        <v>XX</v>
      </c>
      <c r="D42" s="184" t="str">
        <f>'TEMPS-ponton'!D42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289">
        <f>'TEMPS-ponton'!G42</f>
        <v>0</v>
      </c>
      <c r="H42" s="290">
        <f>'TEMPS-poissy'!G42</f>
        <v>0</v>
      </c>
      <c r="I42" s="291">
        <f>'TEMPS-ponton'!H42</f>
        <v>0</v>
      </c>
      <c r="J42" s="291">
        <f>'TEMPS-ponton'!I42</f>
        <v>0</v>
      </c>
      <c r="K42" s="290">
        <f>'TEMPS-poissy'!J42</f>
        <v>0</v>
      </c>
      <c r="L42" s="291">
        <f>'TEMPS-ponton'!J42</f>
        <v>0</v>
      </c>
      <c r="M42" s="292">
        <f>'TEMPS-ponton'!K42</f>
        <v>0</v>
      </c>
    </row>
    <row r="43" spans="1:13" ht="46.9" customHeight="1" x14ac:dyDescent="0.2">
      <c r="A43" s="288">
        <f>'TEMPS-ponton'!A43</f>
        <v>39</v>
      </c>
      <c r="B43" s="183" t="str">
        <f>'TEMPS-ponton'!B43</f>
        <v>XX</v>
      </c>
      <c r="C43" s="184" t="str">
        <f>'TEMPS-ponton'!C43</f>
        <v>XX</v>
      </c>
      <c r="D43" s="184" t="str">
        <f>'TEMPS-ponton'!D43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289">
        <f>'TEMPS-ponton'!G43</f>
        <v>0</v>
      </c>
      <c r="H43" s="290">
        <f>'TEMPS-poissy'!G43</f>
        <v>0</v>
      </c>
      <c r="I43" s="291">
        <f>'TEMPS-ponton'!H43</f>
        <v>0</v>
      </c>
      <c r="J43" s="291">
        <f>'TEMPS-ponton'!I43</f>
        <v>0</v>
      </c>
      <c r="K43" s="290">
        <f>'TEMPS-poissy'!J43</f>
        <v>0</v>
      </c>
      <c r="L43" s="291">
        <f>'TEMPS-ponton'!J43</f>
        <v>0</v>
      </c>
      <c r="M43" s="292">
        <f>'TEMPS-ponton'!K43</f>
        <v>0</v>
      </c>
    </row>
    <row r="44" spans="1:13" ht="46.9" customHeight="1" thickBot="1" x14ac:dyDescent="0.25">
      <c r="A44" s="288">
        <f>'TEMPS-ponton'!A44</f>
        <v>40</v>
      </c>
      <c r="B44" s="258" t="str">
        <f>'TEMPS-ponton'!B44</f>
        <v>XX</v>
      </c>
      <c r="C44" s="259" t="str">
        <f>'TEMPS-ponton'!C44</f>
        <v>XX</v>
      </c>
      <c r="D44" s="259" t="str">
        <f>'TEMPS-ponton'!D44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289">
        <f>'TEMPS-ponton'!G44</f>
        <v>0</v>
      </c>
      <c r="H44" s="290">
        <f>'TEMPS-poissy'!G44</f>
        <v>0</v>
      </c>
      <c r="I44" s="291">
        <f>'TEMPS-ponton'!H44</f>
        <v>0</v>
      </c>
      <c r="J44" s="291">
        <f>'TEMPS-ponton'!I44</f>
        <v>0</v>
      </c>
      <c r="K44" s="290">
        <f>'TEMPS-poissy'!J44</f>
        <v>0</v>
      </c>
      <c r="L44" s="291">
        <f>'TEMPS-ponton'!J44</f>
        <v>0</v>
      </c>
      <c r="M44" s="292">
        <f>'TEMPS-ponton'!K44</f>
        <v>0</v>
      </c>
    </row>
    <row r="45" spans="1:13" ht="18.75" thickTop="1" x14ac:dyDescent="0.2"/>
  </sheetData>
  <mergeCells count="3">
    <mergeCell ref="A1:C2"/>
    <mergeCell ref="D1:D2"/>
    <mergeCell ref="G1:M2"/>
  </mergeCells>
  <conditionalFormatting sqref="E5:E44">
    <cfRule type="cellIs" dxfId="40" priority="1" operator="equal">
      <formula>"M"</formula>
    </cfRule>
    <cfRule type="cellIs" dxfId="39" priority="2" operator="equal">
      <formula>"H"</formula>
    </cfRule>
    <cfRule type="cellIs" dxfId="38" priority="3" operator="equal">
      <formula>"F"</formula>
    </cfRule>
  </conditionalFormatting>
  <pageMargins left="0.25" right="0.25" top="0.75" bottom="0.75" header="0.3" footer="0.3"/>
  <pageSetup paperSize="9" scale="38" orientation="portrait" horizontalDpi="4294967293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68CF21-5665-46DE-944E-F9CFFABDC547}">
  <sheetPr codeName="Feuil19"/>
  <dimension ref="A1:L145"/>
  <sheetViews>
    <sheetView topLeftCell="A22" zoomScale="60" zoomScaleNormal="60" workbookViewId="0">
      <selection activeCell="G5" sqref="G5"/>
    </sheetView>
  </sheetViews>
  <sheetFormatPr baseColWidth="10" defaultColWidth="11.42578125" defaultRowHeight="18" x14ac:dyDescent="0.2"/>
  <cols>
    <col min="1" max="1" width="14.28515625" style="4" bestFit="1" customWidth="1"/>
    <col min="2" max="2" width="33.7109375" style="4" bestFit="1" customWidth="1"/>
    <col min="3" max="3" width="33.7109375" style="4" customWidth="1"/>
    <col min="4" max="4" width="62.5703125" style="4" bestFit="1" customWidth="1"/>
    <col min="5" max="6" width="11.7109375" style="4" customWidth="1"/>
    <col min="7" max="7" width="13.85546875" style="4" customWidth="1"/>
    <col min="8" max="8" width="13.7109375" style="4" customWidth="1"/>
    <col min="9" max="9" width="11.28515625" style="4" bestFit="1" customWidth="1"/>
    <col min="10" max="10" width="13" style="4" bestFit="1" customWidth="1"/>
    <col min="11" max="11" width="11.28515625" style="4" bestFit="1" customWidth="1"/>
    <col min="12" max="12" width="13.5703125" style="4" customWidth="1"/>
    <col min="13" max="13" width="1.28515625" style="4" customWidth="1"/>
    <col min="14" max="16384" width="11.42578125" style="4"/>
  </cols>
  <sheetData>
    <row r="1" spans="1:12" ht="50.1" customHeight="1" thickTop="1" x14ac:dyDescent="0.2">
      <c r="A1" s="599" t="s">
        <v>225</v>
      </c>
      <c r="B1" s="600"/>
      <c r="C1" s="601"/>
      <c r="D1" s="605">
        <f>'Note explicative fichier'!E3</f>
        <v>43983</v>
      </c>
      <c r="E1" s="278"/>
      <c r="F1" s="278"/>
      <c r="G1" s="600" t="s">
        <v>228</v>
      </c>
      <c r="H1" s="600"/>
      <c r="I1" s="600"/>
      <c r="J1" s="600"/>
      <c r="K1" s="600"/>
      <c r="L1" s="601"/>
    </row>
    <row r="2" spans="1:12" ht="48" customHeight="1" thickBot="1" x14ac:dyDescent="0.25">
      <c r="A2" s="602"/>
      <c r="B2" s="603"/>
      <c r="C2" s="604"/>
      <c r="D2" s="606"/>
      <c r="E2" s="293"/>
      <c r="F2" s="293"/>
      <c r="G2" s="603"/>
      <c r="H2" s="603"/>
      <c r="I2" s="603"/>
      <c r="J2" s="603"/>
      <c r="K2" s="603"/>
      <c r="L2" s="604"/>
    </row>
    <row r="3" spans="1:12" s="5" customFormat="1" ht="69" customHeight="1" thickTop="1" x14ac:dyDescent="0.2">
      <c r="A3" s="280" t="s">
        <v>27</v>
      </c>
      <c r="B3" s="9" t="s">
        <v>82</v>
      </c>
      <c r="C3" s="9" t="s">
        <v>128</v>
      </c>
      <c r="D3" s="9" t="s">
        <v>28</v>
      </c>
      <c r="E3" s="9" t="s">
        <v>17</v>
      </c>
      <c r="F3" s="9" t="s">
        <v>247</v>
      </c>
      <c r="G3" s="281" t="s">
        <v>47</v>
      </c>
      <c r="H3" s="282" t="s">
        <v>29</v>
      </c>
      <c r="I3" s="282" t="s">
        <v>30</v>
      </c>
      <c r="J3" s="281" t="s">
        <v>48</v>
      </c>
      <c r="K3" s="282" t="s">
        <v>31</v>
      </c>
      <c r="L3" s="283" t="s">
        <v>16</v>
      </c>
    </row>
    <row r="4" spans="1:12" s="5" customFormat="1" ht="54.75" thickBot="1" x14ac:dyDescent="0.25">
      <c r="A4" s="294" t="str">
        <f>'TEMPS-ponton'!A4</f>
        <v>Record</v>
      </c>
      <c r="B4" s="295" t="str">
        <f>'TEMPS-ponton'!B4</f>
        <v>POLYTECHNIQUE ( Référence 2012 )</v>
      </c>
      <c r="C4" s="295" t="str">
        <f>'TEMPS-ponton'!C4</f>
        <v>Palaiseau</v>
      </c>
      <c r="D4" s="295" t="str">
        <f>'TEMPS-ponton'!D4</f>
        <v>FERRERO Michel - Alexandre Rosinski - BOYAUD Mathieu - GODDE Olivier - THECKES Benoit</v>
      </c>
      <c r="E4" s="180"/>
      <c r="F4" s="180"/>
      <c r="G4" s="296">
        <f>'Heures Pass'!H4-'Heures Pass'!$G4</f>
        <v>-0.36562499999999998</v>
      </c>
      <c r="H4" s="296">
        <f>'Heures Pass'!I4-'Heures Pass'!$G4</f>
        <v>1.6377314814814858E-2</v>
      </c>
      <c r="I4" s="296">
        <f>'Heures Pass'!J4-'Heures Pass'!$G4</f>
        <v>2.8252314814814827E-2</v>
      </c>
      <c r="J4" s="296">
        <f>'Heures Pass'!K4-'Heures Pass'!$G4</f>
        <v>-0.36562499999999998</v>
      </c>
      <c r="K4" s="296">
        <f>'Heures Pass'!L4-'Heures Pass'!$G4</f>
        <v>4.4837962962962996E-2</v>
      </c>
      <c r="L4" s="296">
        <f>'Heures Pass'!M4-'Heures Pass'!$G4</f>
        <v>5.6805555555555554E-2</v>
      </c>
    </row>
    <row r="5" spans="1:12" ht="50.45" customHeight="1" thickTop="1" x14ac:dyDescent="0.2">
      <c r="A5" s="276">
        <f>'TEMPS-ponton'!A5</f>
        <v>1</v>
      </c>
      <c r="B5" s="181" t="str">
        <f>'TEMPS-ponton'!B5</f>
        <v>ANDRESY CA CONFLUENT 1</v>
      </c>
      <c r="C5" s="182" t="str">
        <f>'TEMPS-ponton'!C5</f>
        <v>Cac1</v>
      </c>
      <c r="D5" s="182" t="str">
        <f>'TEMPS-ponton'!D5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290">
        <f>'Heures Pass'!H5-'Heures Pass'!$G5</f>
        <v>-0.38591435185185186</v>
      </c>
      <c r="H5" s="291">
        <f>'Heures Pass'!I5-'Heures Pass'!$G5</f>
        <v>2.314814814814814E-2</v>
      </c>
      <c r="I5" s="297">
        <f>'Heures Pass'!J5-'Heures Pass'!$G5</f>
        <v>4.0243055555555574E-2</v>
      </c>
      <c r="J5" s="298">
        <f>'Heures Pass'!K5-'Heures Pass'!$G5</f>
        <v>-0.38591435185185186</v>
      </c>
      <c r="K5" s="291">
        <f>'Heures Pass'!L5-'Heures Pass'!$G5</f>
        <v>6.0949074074074072E-2</v>
      </c>
      <c r="L5" s="299">
        <f>'Heures Pass'!M5-'Heures Pass'!$G5</f>
        <v>7.7696759259259229E-2</v>
      </c>
    </row>
    <row r="6" spans="1:12" ht="50.45" customHeight="1" x14ac:dyDescent="0.2">
      <c r="A6" s="276">
        <f>'TEMPS-ponton'!A6</f>
        <v>2</v>
      </c>
      <c r="B6" s="183" t="str">
        <f>'TEMPS-ponton'!B6</f>
        <v>CAUDEBEC EN CAUX ACVS 1</v>
      </c>
      <c r="C6" s="184" t="str">
        <f>'TEMPS-ponton'!C6</f>
        <v>Caudebec</v>
      </c>
      <c r="D6" s="184" t="str">
        <f>'TEMPS-ponton'!D6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290">
        <f>'Heures Pass'!H6-'Heures Pass'!$G6</f>
        <v>-0.38796296296296295</v>
      </c>
      <c r="H6" s="291">
        <f>'Heures Pass'!I6-'Heures Pass'!$G6</f>
        <v>2.0925925925925959E-2</v>
      </c>
      <c r="I6" s="297">
        <f>'Heures Pass'!J6-'Heures Pass'!$G6</f>
        <v>3.6365740740740726E-2</v>
      </c>
      <c r="J6" s="298">
        <f>'Heures Pass'!K6-'Heures Pass'!$G6</f>
        <v>-0.38796296296296295</v>
      </c>
      <c r="K6" s="291">
        <f>'Heures Pass'!L6-'Heures Pass'!$G6</f>
        <v>5.6597222222222243E-2</v>
      </c>
      <c r="L6" s="299">
        <f>'Heures Pass'!M6-'Heures Pass'!$G6</f>
        <v>7.2071759259259294E-2</v>
      </c>
    </row>
    <row r="7" spans="1:12" ht="50.45" customHeight="1" x14ac:dyDescent="0.2">
      <c r="A7" s="276">
        <f>'TEMPS-ponton'!A7</f>
        <v>3</v>
      </c>
      <c r="B7" s="183" t="str">
        <f>'TEMPS-ponton'!B7</f>
        <v>ANDRESY CA CONFLUENT 2</v>
      </c>
      <c r="C7" s="184" t="str">
        <f>'TEMPS-ponton'!C7</f>
        <v>CAC 2</v>
      </c>
      <c r="D7" s="184" t="str">
        <f>'TEMPS-ponton'!D7</f>
        <v>Anna ALCALOIDEPOIXBLANC-Geoffrey GHIZZONI-Nathalie BOURGEOIS-Franck CHRISTIANNOT-NicOLAS delaunoy</v>
      </c>
      <c r="E7" s="200" t="str">
        <f>VLOOKUP(A7,Equipes!A:J,2,FALSE)</f>
        <v>M</v>
      </c>
      <c r="F7" s="201">
        <f>ROUND(VLOOKUP(A7,Equipes!$A$2:$J$41,10,0),0)</f>
        <v>55</v>
      </c>
      <c r="G7" s="290">
        <f>'Heures Pass'!H7-'Heures Pass'!$G7</f>
        <v>-0.38935185185185184</v>
      </c>
      <c r="H7" s="291">
        <f>'Heures Pass'!I7-'Heures Pass'!$G7</f>
        <v>2.3472222222222228E-2</v>
      </c>
      <c r="I7" s="297">
        <f>'Heures Pass'!J7-'Heures Pass'!$G7</f>
        <v>4.2233796296296311E-2</v>
      </c>
      <c r="J7" s="298">
        <f>'Heures Pass'!K7-'Heures Pass'!$G7</f>
        <v>-0.38935185185185184</v>
      </c>
      <c r="K7" s="291">
        <f>'Heures Pass'!L7-'Heures Pass'!$G7</f>
        <v>6.4039351851851889E-2</v>
      </c>
      <c r="L7" s="299">
        <f>'Heures Pass'!M7-'Heures Pass'!$G7</f>
        <v>8.181712962962967E-2</v>
      </c>
    </row>
    <row r="8" spans="1:12" ht="50.45" customHeight="1" x14ac:dyDescent="0.2">
      <c r="A8" s="276">
        <f>'TEMPS-ponton'!A8</f>
        <v>4</v>
      </c>
      <c r="B8" s="183" t="str">
        <f>'TEMPS-ponton'!B8</f>
        <v>ANDRESY CA CONFLUENT 1</v>
      </c>
      <c r="C8" s="184" t="str">
        <f>'TEMPS-ponton'!C8</f>
        <v>CAC3</v>
      </c>
      <c r="D8" s="184" t="str">
        <f>'TEMPS-ponton'!D8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290">
        <f>'Heures Pass'!H8-'Heures Pass'!$G8</f>
        <v>-0.39075231481481482</v>
      </c>
      <c r="H8" s="291">
        <f>'Heures Pass'!I8-'Heures Pass'!$G8</f>
        <v>2.0659722222222232E-2</v>
      </c>
      <c r="I8" s="297">
        <f>'Heures Pass'!J8-'Heures Pass'!$G8</f>
        <v>3.7361111111111123E-2</v>
      </c>
      <c r="J8" s="298">
        <f>'Heures Pass'!K8-'Heures Pass'!$G8</f>
        <v>-0.39075231481481482</v>
      </c>
      <c r="K8" s="291">
        <f>'Heures Pass'!L8-'Heures Pass'!$G8</f>
        <v>5.7476851851851862E-2</v>
      </c>
      <c r="L8" s="299">
        <f>'Heures Pass'!M8-'Heures Pass'!$G8</f>
        <v>7.4618055555555562E-2</v>
      </c>
    </row>
    <row r="9" spans="1:12" ht="50.45" customHeight="1" x14ac:dyDescent="0.2">
      <c r="A9" s="276">
        <f>'TEMPS-ponton'!A9</f>
        <v>5</v>
      </c>
      <c r="B9" s="183" t="str">
        <f>'TEMPS-ponton'!B9</f>
        <v>PORT-MARLY RC 1</v>
      </c>
      <c r="C9" s="184" t="str">
        <f>'TEMPS-ponton'!C9</f>
        <v>RCPM</v>
      </c>
      <c r="D9" s="184" t="str">
        <f>'TEMPS-ponton'!D9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290">
        <f>'Heures Pass'!H9-'Heures Pass'!$G9</f>
        <v>-0.39212962962962961</v>
      </c>
      <c r="H9" s="291">
        <f>'Heures Pass'!I9-'Heures Pass'!$G9</f>
        <v>2.1157407407407458E-2</v>
      </c>
      <c r="I9" s="297">
        <f>'Heures Pass'!J9-'Heures Pass'!$G9</f>
        <v>3.7893518518518521E-2</v>
      </c>
      <c r="J9" s="298">
        <f>'Heures Pass'!K9-'Heures Pass'!$G9</f>
        <v>-0.39212962962962961</v>
      </c>
      <c r="K9" s="291">
        <f>'Heures Pass'!L9-'Heures Pass'!$G9</f>
        <v>5.9004629629629657E-2</v>
      </c>
      <c r="L9" s="299">
        <f>'Heures Pass'!M9-'Heures Pass'!$G9</f>
        <v>7.5833333333333364E-2</v>
      </c>
    </row>
    <row r="10" spans="1:12" ht="50.45" customHeight="1" x14ac:dyDescent="0.2">
      <c r="A10" s="276">
        <f>'TEMPS-ponton'!A10</f>
        <v>6</v>
      </c>
      <c r="B10" s="183" t="str">
        <f>'TEMPS-ponton'!B10</f>
        <v>BOULOGNE 92 2</v>
      </c>
      <c r="C10" s="184" t="str">
        <f>'TEMPS-ponton'!C10</f>
        <v>ACBB</v>
      </c>
      <c r="D10" s="184" t="str">
        <f>'TEMPS-ponton'!D10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290">
        <f>'Heures Pass'!H10-'Heures Pass'!$G10</f>
        <v>-0.39341435185185186</v>
      </c>
      <c r="H10" s="291">
        <f>'Heures Pass'!I10-'Heures Pass'!$G10</f>
        <v>1.9780092592592557E-2</v>
      </c>
      <c r="I10" s="297">
        <f>'Heures Pass'!J10-'Heures Pass'!$G10</f>
        <v>3.5196759259259247E-2</v>
      </c>
      <c r="J10" s="298">
        <f>'Heures Pass'!K10-'Heures Pass'!$G10</f>
        <v>-0.39341435185185186</v>
      </c>
      <c r="K10" s="291">
        <f>'Heures Pass'!L10-'Heures Pass'!$G10</f>
        <v>5.4479166666666634E-2</v>
      </c>
      <c r="L10" s="299">
        <f>'Heures Pass'!M10-'Heures Pass'!$G10</f>
        <v>6.9247685185185148E-2</v>
      </c>
    </row>
    <row r="11" spans="1:12" ht="50.45" customHeight="1" x14ac:dyDescent="0.2">
      <c r="A11" s="276">
        <f>'TEMPS-ponton'!A11</f>
        <v>7</v>
      </c>
      <c r="B11" s="183" t="str">
        <f>'TEMPS-ponton'!B11</f>
        <v>VILLENNES - POISSY AC 3</v>
      </c>
      <c r="C11" s="184" t="str">
        <f>'TEMPS-ponton'!C11</f>
        <v>ACVP</v>
      </c>
      <c r="D11" s="184" t="str">
        <f>'TEMPS-ponton'!D11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290">
        <f>'Heures Pass'!H11-'Heures Pass'!$G11</f>
        <v>-0.39456018518518521</v>
      </c>
      <c r="H11" s="291">
        <f>'Heures Pass'!I11-'Heures Pass'!$G11</f>
        <v>1.9965277777777735E-2</v>
      </c>
      <c r="I11" s="297">
        <f>'Heures Pass'!J11-'Heures Pass'!$G11</f>
        <v>3.5729166666666645E-2</v>
      </c>
      <c r="J11" s="298">
        <f>'Heures Pass'!K11-'Heures Pass'!$G11</f>
        <v>-0.39456018518518521</v>
      </c>
      <c r="K11" s="291">
        <f>'Heures Pass'!L11-'Heures Pass'!$G11</f>
        <v>5.5092592592592582E-2</v>
      </c>
      <c r="L11" s="299">
        <f>'Heures Pass'!M11-'Heures Pass'!$G11</f>
        <v>7.0474537037036988E-2</v>
      </c>
    </row>
    <row r="12" spans="1:12" ht="50.45" customHeight="1" x14ac:dyDescent="0.2">
      <c r="A12" s="276">
        <f>'TEMPS-ponton'!A12</f>
        <v>8</v>
      </c>
      <c r="B12" s="183" t="str">
        <f>'TEMPS-ponton'!B12</f>
        <v>JOINVILLE AMJ 1</v>
      </c>
      <c r="C12" s="184" t="str">
        <f>'TEMPS-ponton'!C12</f>
        <v>Joinville</v>
      </c>
      <c r="D12" s="184" t="str">
        <f>'TEMPS-ponton'!D12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290">
        <f>'Heures Pass'!H12-'Heures Pass'!$G12</f>
        <v>-0.39606481481481481</v>
      </c>
      <c r="H12" s="291">
        <f>'Heures Pass'!I12-'Heures Pass'!$G12</f>
        <v>1.9155092592592571E-2</v>
      </c>
      <c r="I12" s="297">
        <f>'Heures Pass'!J12-'Heures Pass'!$G12</f>
        <v>3.3391203703703687E-2</v>
      </c>
      <c r="J12" s="298">
        <f>'Heures Pass'!K12-'Heures Pass'!$G12</f>
        <v>-0.39606481481481481</v>
      </c>
      <c r="K12" s="291">
        <f>'Heures Pass'!L12-'Heures Pass'!$G12</f>
        <v>5.1192129629629657E-2</v>
      </c>
      <c r="L12" s="299">
        <f>'Heures Pass'!M12-'Heures Pass'!$G12</f>
        <v>6.495370370370368E-2</v>
      </c>
    </row>
    <row r="13" spans="1:12" ht="50.45" customHeight="1" x14ac:dyDescent="0.2">
      <c r="A13" s="276">
        <f>'TEMPS-ponton'!A13</f>
        <v>9</v>
      </c>
      <c r="B13" s="183" t="str">
        <f>'TEMPS-ponton'!B13</f>
        <v>NOGENT SUR MARNE CN 1</v>
      </c>
      <c r="C13" s="184" t="str">
        <f>'TEMPS-ponton'!C13</f>
        <v>CN 1</v>
      </c>
      <c r="D13" s="184" t="str">
        <f>'TEMPS-ponton'!D13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290">
        <f>'Heures Pass'!H13-'Heures Pass'!$G13</f>
        <v>-0.3974421296296296</v>
      </c>
      <c r="H13" s="291">
        <f>'Heures Pass'!I13-'Heures Pass'!$G13</f>
        <v>2.0000000000000018E-2</v>
      </c>
      <c r="I13" s="297">
        <f>'Heures Pass'!J13-'Heures Pass'!$G13</f>
        <v>3.4976851851851898E-2</v>
      </c>
      <c r="J13" s="298">
        <f>'Heures Pass'!K13-'Heures Pass'!$G13</f>
        <v>-0.3974421296296296</v>
      </c>
      <c r="K13" s="291">
        <f>'Heures Pass'!L13-'Heures Pass'!$G13</f>
        <v>5.5312500000000042E-2</v>
      </c>
      <c r="L13" s="299">
        <f>'Heures Pass'!M13-'Heures Pass'!$G13</f>
        <v>7.1944444444444478E-2</v>
      </c>
    </row>
    <row r="14" spans="1:12" ht="50.45" customHeight="1" x14ac:dyDescent="0.2">
      <c r="A14" s="276">
        <f>'TEMPS-ponton'!A14</f>
        <v>10</v>
      </c>
      <c r="B14" s="183" t="str">
        <f>'TEMPS-ponton'!B14</f>
        <v>NOGENT SUR MARNE CN 2</v>
      </c>
      <c r="C14" s="184" t="str">
        <f>'TEMPS-ponton'!C14</f>
        <v>CN2</v>
      </c>
      <c r="D14" s="184" t="str">
        <f>'TEMPS-ponton'!D14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290">
        <f>'Heures Pass'!H14-'Heures Pass'!$G14</f>
        <v>-0.39883101851851854</v>
      </c>
      <c r="H14" s="291">
        <f>'Heures Pass'!I14-'Heures Pass'!$G14</f>
        <v>1.8912037037037033E-2</v>
      </c>
      <c r="I14" s="297">
        <f>'Heures Pass'!J14-'Heures Pass'!$G14</f>
        <v>3.3159722222222188E-2</v>
      </c>
      <c r="J14" s="298">
        <f>'Heures Pass'!K14-'Heures Pass'!$G14</f>
        <v>-0.39883101851851854</v>
      </c>
      <c r="K14" s="291">
        <f>'Heures Pass'!L14-'Heures Pass'!$G14</f>
        <v>5.2384259259259214E-2</v>
      </c>
      <c r="L14" s="299">
        <f>'Heures Pass'!M14-'Heures Pass'!$G14</f>
        <v>6.7291666666666639E-2</v>
      </c>
    </row>
    <row r="15" spans="1:12" ht="50.45" customHeight="1" x14ac:dyDescent="0.2">
      <c r="A15" s="276">
        <f>'TEMPS-ponton'!A15</f>
        <v>11</v>
      </c>
      <c r="B15" s="183" t="str">
        <f>'TEMPS-ponton'!B15</f>
        <v>BOULOGNE 92 1</v>
      </c>
      <c r="C15" s="184" t="str">
        <f>'TEMPS-ponton'!C15</f>
        <v>ACBB</v>
      </c>
      <c r="D15" s="184" t="str">
        <f>'TEMPS-ponton'!D15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290">
        <f>'Heures Pass'!H15-'Heures Pass'!$G15</f>
        <v>-0.40023148148148147</v>
      </c>
      <c r="H15" s="291">
        <f>'Heures Pass'!I15-'Heures Pass'!$G15</f>
        <v>2.0914351851851865E-2</v>
      </c>
      <c r="I15" s="297">
        <f>'Heures Pass'!J15-'Heures Pass'!$G15</f>
        <v>3.7962962962962976E-2</v>
      </c>
      <c r="J15" s="298">
        <f>'Heures Pass'!K15-'Heures Pass'!$G15</f>
        <v>-0.40023148148148147</v>
      </c>
      <c r="K15" s="291">
        <f>'Heures Pass'!L15-'Heures Pass'!$G15</f>
        <v>1.7997685185185186E-2</v>
      </c>
      <c r="L15" s="299">
        <f>'Heures Pass'!M15-'Heures Pass'!$G15</f>
        <v>7.7025462962962976E-2</v>
      </c>
    </row>
    <row r="16" spans="1:12" ht="50.45" customHeight="1" x14ac:dyDescent="0.2">
      <c r="A16" s="276">
        <f>'TEMPS-ponton'!A16</f>
        <v>12</v>
      </c>
      <c r="B16" s="183" t="str">
        <f>'TEMPS-ponton'!B16</f>
        <v>EVRY SCA 2</v>
      </c>
      <c r="C16" s="184" t="str">
        <f>'TEMPS-ponton'!C16</f>
        <v>SCA2</v>
      </c>
      <c r="D16" s="184" t="str">
        <f>'TEMPS-ponton'!D16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290">
        <f>'Heures Pass'!H16-'Heures Pass'!$G16</f>
        <v>-0.40160879629629631</v>
      </c>
      <c r="H16" s="291">
        <f>'Heures Pass'!I16-'Heures Pass'!$G16</f>
        <v>1.8217592592592591E-2</v>
      </c>
      <c r="I16" s="297">
        <f>'Heures Pass'!J16-'Heures Pass'!$G16</f>
        <v>3.2210648148148113E-2</v>
      </c>
      <c r="J16" s="298">
        <f>'Heures Pass'!K16-'Heures Pass'!$G16</f>
        <v>-0.40160879629629631</v>
      </c>
      <c r="K16" s="291">
        <f>'Heures Pass'!L16-'Heures Pass'!$G16</f>
        <v>5.0173611111111072E-2</v>
      </c>
      <c r="L16" s="299">
        <f>'Heures Pass'!M16-'Heures Pass'!$G16</f>
        <v>6.3807870370370334E-2</v>
      </c>
    </row>
    <row r="17" spans="1:12" ht="50.45" customHeight="1" x14ac:dyDescent="0.2">
      <c r="A17" s="276">
        <f>'TEMPS-ponton'!A17</f>
        <v>13</v>
      </c>
      <c r="B17" s="183" t="str">
        <f>'TEMPS-ponton'!B17</f>
        <v>PORT-MARLY RC 2</v>
      </c>
      <c r="C17" s="184" t="str">
        <f>'TEMPS-ponton'!C17</f>
        <v>RCPM2</v>
      </c>
      <c r="D17" s="184" t="str">
        <f>'TEMPS-ponton'!D17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290">
        <f>'Heures Pass'!H17-'Heures Pass'!$G17</f>
        <v>-0.40302083333333333</v>
      </c>
      <c r="H17" s="291">
        <f>'Heures Pass'!I17-'Heures Pass'!$G17</f>
        <v>1.7754629629629648E-2</v>
      </c>
      <c r="I17" s="297">
        <f>'Heures Pass'!J17-'Heures Pass'!$G17</f>
        <v>3.1770833333333359E-2</v>
      </c>
      <c r="J17" s="298">
        <f>'Heures Pass'!K17-'Heures Pass'!$G17</f>
        <v>-0.40302083333333333</v>
      </c>
      <c r="K17" s="291">
        <f>'Heures Pass'!L17-'Heures Pass'!$G17</f>
        <v>4.9479166666666685E-2</v>
      </c>
      <c r="L17" s="299">
        <f>'Heures Pass'!M17-'Heures Pass'!$G17</f>
        <v>6.3877314814814845E-2</v>
      </c>
    </row>
    <row r="18" spans="1:12" ht="50.45" customHeight="1" x14ac:dyDescent="0.2">
      <c r="A18" s="276">
        <f>'TEMPS-ponton'!A18</f>
        <v>14</v>
      </c>
      <c r="B18" s="183" t="str">
        <f>'TEMPS-ponton'!B18</f>
        <v>MAISONS MESNIL CERAMM 1</v>
      </c>
      <c r="C18" s="184" t="str">
        <f>'TEMPS-ponton'!C18</f>
        <v>CERAMM1</v>
      </c>
      <c r="D18" s="184" t="str">
        <f>'TEMPS-ponton'!D18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290">
        <f>'Heures Pass'!H18-'Heures Pass'!$G18</f>
        <v>-0.4045023148148148</v>
      </c>
      <c r="H18" s="291">
        <f>'Heures Pass'!I18-'Heures Pass'!$G18</f>
        <v>1.9768518518518519E-2</v>
      </c>
      <c r="I18" s="297">
        <f>'Heures Pass'!J18-'Heures Pass'!$G18</f>
        <v>3.4629629629629621E-2</v>
      </c>
      <c r="J18" s="298">
        <f>'Heures Pass'!K18-'Heures Pass'!$G18</f>
        <v>-0.4045023148148148</v>
      </c>
      <c r="K18" s="291">
        <f>'Heures Pass'!L18-'Heures Pass'!$G18</f>
        <v>5.5034722222222221E-2</v>
      </c>
      <c r="L18" s="299">
        <f>'Heures Pass'!M18-'Heures Pass'!$G18</f>
        <v>7.1006944444444442E-2</v>
      </c>
    </row>
    <row r="19" spans="1:12" ht="50.45" customHeight="1" x14ac:dyDescent="0.2">
      <c r="A19" s="276">
        <f>'TEMPS-ponton'!A19</f>
        <v>15</v>
      </c>
      <c r="B19" s="183" t="str">
        <f>'TEMPS-ponton'!B19</f>
        <v>SOISY SUR SEINE CN 1</v>
      </c>
      <c r="C19" s="184" t="str">
        <f>'TEMPS-ponton'!C19</f>
        <v>CN1</v>
      </c>
      <c r="D19" s="184" t="str">
        <f>'TEMPS-ponton'!D19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290">
        <f>'Heures Pass'!H19-'Heures Pass'!$G19</f>
        <v>-0.40587962962962965</v>
      </c>
      <c r="H19" s="291">
        <f>'Heures Pass'!I19-'Heures Pass'!$G19</f>
        <v>1.9039351851851849E-2</v>
      </c>
      <c r="I19" s="297">
        <f>'Heures Pass'!J19-'Heures Pass'!$G19</f>
        <v>3.2719907407407378E-2</v>
      </c>
      <c r="J19" s="298">
        <f>'Heures Pass'!K19-'Heures Pass'!$G19</f>
        <v>-0.40587962962962965</v>
      </c>
      <c r="K19" s="291">
        <f>'Heures Pass'!L19-'Heures Pass'!$G19</f>
        <v>5.0590277777777748E-2</v>
      </c>
      <c r="L19" s="299">
        <f>'Heures Pass'!M19-'Heures Pass'!$G19</f>
        <v>6.5370370370370356E-2</v>
      </c>
    </row>
    <row r="20" spans="1:12" ht="50.45" customHeight="1" x14ac:dyDescent="0.2">
      <c r="A20" s="276">
        <f>'TEMPS-ponton'!A20</f>
        <v>16</v>
      </c>
      <c r="B20" s="183" t="str">
        <f>'TEMPS-ponton'!B20</f>
        <v>PORT-MARLY RC 1</v>
      </c>
      <c r="C20" s="184" t="str">
        <f>'TEMPS-ponton'!C20</f>
        <v>RCPM1</v>
      </c>
      <c r="D20" s="184" t="str">
        <f>'TEMPS-ponton'!D20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290">
        <f>'Heures Pass'!H20-'Heures Pass'!$G20</f>
        <v>-0.40728009259259257</v>
      </c>
      <c r="H20" s="291">
        <f>'Heures Pass'!I20-'Heures Pass'!$G20</f>
        <v>1.743055555555556E-2</v>
      </c>
      <c r="I20" s="297">
        <f>'Heures Pass'!J20-'Heures Pass'!$G20</f>
        <v>3.0509259259259291E-2</v>
      </c>
      <c r="J20" s="298">
        <f>'Heures Pass'!K20-'Heures Pass'!$G20</f>
        <v>-0.40728009259259257</v>
      </c>
      <c r="K20" s="291">
        <f>'Heures Pass'!L20-'Heures Pass'!$G20</f>
        <v>4.6574074074074101E-2</v>
      </c>
      <c r="L20" s="299">
        <f>'Heures Pass'!M20-'Heures Pass'!$G20</f>
        <v>5.931712962962965E-2</v>
      </c>
    </row>
    <row r="21" spans="1:12" ht="50.45" customHeight="1" x14ac:dyDescent="0.2">
      <c r="A21" s="276">
        <f>'TEMPS-ponton'!A21</f>
        <v>17</v>
      </c>
      <c r="B21" s="183" t="str">
        <f>'TEMPS-ponton'!B21</f>
        <v>ANDRESY CA CONFLUENT 1</v>
      </c>
      <c r="C21" s="184" t="str">
        <f>'TEMPS-ponton'!C21</f>
        <v>CAC1</v>
      </c>
      <c r="D21" s="184" t="str">
        <f>'TEMPS-ponton'!D21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290">
        <f>'Heures Pass'!H21-'Heures Pass'!$G21</f>
        <v>-0.40834490740740742</v>
      </c>
      <c r="H21" s="291">
        <f>'Heures Pass'!I21-'Heures Pass'!$G21</f>
        <v>2.3587962962962949E-2</v>
      </c>
      <c r="I21" s="297">
        <f>'Heures Pass'!J21-'Heures Pass'!$G21</f>
        <v>4.1435185185185186E-2</v>
      </c>
      <c r="J21" s="298">
        <f>'Heures Pass'!K21-'Heures Pass'!$G21</f>
        <v>-0.40834490740740742</v>
      </c>
      <c r="K21" s="291">
        <f>'Heures Pass'!L21-'Heures Pass'!$G21</f>
        <v>6.5289351851851862E-2</v>
      </c>
      <c r="L21" s="299">
        <f>'Heures Pass'!M21-'Heures Pass'!$G21</f>
        <v>8.4143518518518479E-2</v>
      </c>
    </row>
    <row r="22" spans="1:12" ht="50.45" customHeight="1" x14ac:dyDescent="0.2">
      <c r="A22" s="276">
        <f>'TEMPS-ponton'!A22</f>
        <v>18</v>
      </c>
      <c r="B22" s="183" t="str">
        <f>'TEMPS-ponton'!B22</f>
        <v>MAISONS MESNIL CERAMM 2</v>
      </c>
      <c r="C22" s="184" t="str">
        <f>'TEMPS-ponton'!C22</f>
        <v>CERAMM2</v>
      </c>
      <c r="D22" s="184" t="str">
        <f>'TEMPS-ponton'!D22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290">
        <f>'Heures Pass'!H22-'Heures Pass'!$G22</f>
        <v>-0.41040509259259261</v>
      </c>
      <c r="H22" s="291">
        <f>'Heures Pass'!I22-'Heures Pass'!$G22</f>
        <v>2.0023148148148151E-2</v>
      </c>
      <c r="I22" s="297">
        <f>'Heures Pass'!J22-'Heures Pass'!$G22</f>
        <v>3.5520833333333335E-2</v>
      </c>
      <c r="J22" s="298">
        <f>'Heures Pass'!K22-'Heures Pass'!$G22</f>
        <v>-0.41040509259259261</v>
      </c>
      <c r="K22" s="291">
        <f>'Heures Pass'!L22-'Heures Pass'!$G22</f>
        <v>5.5219907407407398E-2</v>
      </c>
      <c r="L22" s="299">
        <f>'Heures Pass'!M22-'Heures Pass'!$G22</f>
        <v>7.0578703703703671E-2</v>
      </c>
    </row>
    <row r="23" spans="1:12" ht="50.45" customHeight="1" x14ac:dyDescent="0.2">
      <c r="A23" s="276">
        <f>'TEMPS-ponton'!A23</f>
        <v>19</v>
      </c>
      <c r="B23" s="183" t="str">
        <f>'TEMPS-ponton'!B23</f>
        <v>VILLENNES - POISSY AC 1</v>
      </c>
      <c r="C23" s="184" t="str">
        <f>'TEMPS-ponton'!C23</f>
        <v>ACVP1</v>
      </c>
      <c r="D23" s="184" t="str">
        <f>'TEMPS-ponton'!D23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290">
        <f>'Heures Pass'!H23-'Heures Pass'!$G23</f>
        <v>-0.41180555555555554</v>
      </c>
      <c r="H23" s="291">
        <f>'Heures Pass'!I23-'Heures Pass'!$G23</f>
        <v>2.0787037037037048E-2</v>
      </c>
      <c r="I23" s="297">
        <f>'Heures Pass'!J23-'Heures Pass'!$G23</f>
        <v>3.6134259259259283E-2</v>
      </c>
      <c r="J23" s="298">
        <f>'Heures Pass'!K23-'Heures Pass'!$G23</f>
        <v>-0.41180555555555554</v>
      </c>
      <c r="K23" s="291">
        <f>'Heures Pass'!L23-'Heures Pass'!$G23</f>
        <v>5.5405092592592631E-2</v>
      </c>
      <c r="L23" s="299">
        <f>'Heures Pass'!M23-'Heures Pass'!$G23</f>
        <v>7.0092592592592595E-2</v>
      </c>
    </row>
    <row r="24" spans="1:12" ht="50.45" customHeight="1" x14ac:dyDescent="0.2">
      <c r="A24" s="276">
        <f>'TEMPS-ponton'!A24</f>
        <v>20</v>
      </c>
      <c r="B24" s="183" t="str">
        <f>'TEMPS-ponton'!B24</f>
        <v>ROUEN CNAR 1</v>
      </c>
      <c r="C24" s="184" t="str">
        <f>'TEMPS-ponton'!C24</f>
        <v>CNAR1</v>
      </c>
      <c r="D24" s="184" t="str">
        <f>'TEMPS-ponton'!D24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290">
        <f>'Heures Pass'!H24-'Heures Pass'!$G24</f>
        <v>-0.41319444444444442</v>
      </c>
      <c r="H24" s="291">
        <f>'Heures Pass'!I24-'Heures Pass'!$G24</f>
        <v>2.0057870370370379E-2</v>
      </c>
      <c r="I24" s="297">
        <f>'Heures Pass'!J24-'Heures Pass'!$G24</f>
        <v>3.5196759259259303E-2</v>
      </c>
      <c r="J24" s="298">
        <f>'Heures Pass'!K24-'Heures Pass'!$G24</f>
        <v>-0.41319444444444442</v>
      </c>
      <c r="K24" s="291">
        <f>'Heures Pass'!L24-'Heures Pass'!$G24</f>
        <v>5.3587962962962976E-2</v>
      </c>
      <c r="L24" s="299">
        <f>'Heures Pass'!M24-'Heures Pass'!$G24</f>
        <v>6.7511574074074099E-2</v>
      </c>
    </row>
    <row r="25" spans="1:12" ht="50.45" customHeight="1" x14ac:dyDescent="0.2">
      <c r="A25" s="276">
        <f>'TEMPS-ponton'!A25</f>
        <v>21</v>
      </c>
      <c r="B25" s="183" t="str">
        <f>'TEMPS-ponton'!B25</f>
        <v>PORT-MARLY RC 2</v>
      </c>
      <c r="C25" s="184" t="str">
        <f>'TEMPS-ponton'!C25</f>
        <v>RCPM2</v>
      </c>
      <c r="D25" s="184" t="str">
        <f>'TEMPS-ponton'!D25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290">
        <f>'Heures Pass'!H25-'Heures Pass'!$G25</f>
        <v>-0.41458333333333336</v>
      </c>
      <c r="H25" s="291">
        <f>'Heures Pass'!I25-'Heures Pass'!$G25</f>
        <v>1.7685185185185137E-2</v>
      </c>
      <c r="I25" s="297">
        <f>'Heures Pass'!J25-'Heures Pass'!$G25</f>
        <v>3.1990740740740709E-2</v>
      </c>
      <c r="J25" s="298">
        <f>'Heures Pass'!K25-'Heures Pass'!$G25</f>
        <v>-0.41458333333333336</v>
      </c>
      <c r="K25" s="291">
        <f>'Heures Pass'!L25-'Heures Pass'!$G25</f>
        <v>4.9803240740740717E-2</v>
      </c>
      <c r="L25" s="299">
        <f>'Heures Pass'!M25-'Heures Pass'!$G25</f>
        <v>6.3657407407407385E-2</v>
      </c>
    </row>
    <row r="26" spans="1:12" ht="50.45" customHeight="1" x14ac:dyDescent="0.2">
      <c r="A26" s="276">
        <f>'TEMPS-ponton'!A26</f>
        <v>22</v>
      </c>
      <c r="B26" s="183" t="str">
        <f>'TEMPS-ponton'!B26</f>
        <v>COUDRAY MONTCEAUX A 1</v>
      </c>
      <c r="C26" s="184" t="str">
        <f>'TEMPS-ponton'!C26</f>
        <v>coudray1</v>
      </c>
      <c r="D26" s="184" t="str">
        <f>'TEMPS-ponton'!D26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290">
        <f>'Heures Pass'!H26-'Heures Pass'!$G26</f>
        <v>-0.41597222222222224</v>
      </c>
      <c r="H26" s="291">
        <f>'Heures Pass'!I26-'Heures Pass'!$G26</f>
        <v>2.0254629629629595E-2</v>
      </c>
      <c r="I26" s="297">
        <f>'Heures Pass'!J26-'Heures Pass'!$G26</f>
        <v>3.5879629629629595E-2</v>
      </c>
      <c r="J26" s="298">
        <f>'Heures Pass'!K26-'Heures Pass'!$G26</f>
        <v>-0.41597222222222224</v>
      </c>
      <c r="K26" s="291">
        <f>'Heures Pass'!L26-'Heures Pass'!$G26</f>
        <v>5.5358796296296253E-2</v>
      </c>
      <c r="L26" s="299">
        <f>'Heures Pass'!M26-'Heures Pass'!$G26</f>
        <v>7.067129629629626E-2</v>
      </c>
    </row>
    <row r="27" spans="1:12" ht="50.45" customHeight="1" x14ac:dyDescent="0.2">
      <c r="A27" s="276">
        <f>'TEMPS-ponton'!A27</f>
        <v>23</v>
      </c>
      <c r="B27" s="183" t="str">
        <f>'TEMPS-ponton'!B27</f>
        <v>SN OISE 1</v>
      </c>
      <c r="C27" s="184" t="str">
        <f>'TEMPS-ponton'!C27</f>
        <v xml:space="preserve">SN Oise 1
</v>
      </c>
      <c r="D27" s="184" t="str">
        <f>'TEMPS-ponton'!D27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290">
        <f>'Heures Pass'!H27-'Heures Pass'!$G27</f>
        <v>-0.41666666666666669</v>
      </c>
      <c r="H27" s="291">
        <f>'Heures Pass'!I27-'Heures Pass'!$G27</f>
        <v>2.1805555555555522E-2</v>
      </c>
      <c r="I27" s="297">
        <f>'Heures Pass'!J27-'Heures Pass'!$G27</f>
        <v>3.9259259259259216E-2</v>
      </c>
      <c r="J27" s="298">
        <f>'Heures Pass'!K27-'Heures Pass'!$G27</f>
        <v>-0.41666666666666669</v>
      </c>
      <c r="K27" s="291">
        <f>'Heures Pass'!L27-'Heures Pass'!$G27</f>
        <v>6.1180555555555516E-2</v>
      </c>
      <c r="L27" s="299">
        <f>'Heures Pass'!M27-'Heures Pass'!$G27</f>
        <v>7.8495370370370354E-2</v>
      </c>
    </row>
    <row r="28" spans="1:12" ht="50.45" customHeight="1" x14ac:dyDescent="0.2">
      <c r="A28" s="276">
        <f>'TEMPS-ponton'!A28</f>
        <v>24</v>
      </c>
      <c r="B28" s="183" t="str">
        <f>'TEMPS-ponton'!B28</f>
        <v>MEULAN LES MUREAUX AMMH 1</v>
      </c>
      <c r="C28" s="184" t="str">
        <f>'TEMPS-ponton'!C28</f>
        <v>AMMH1</v>
      </c>
      <c r="D28" s="184" t="str">
        <f>'TEMPS-ponton'!D28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290">
        <f>'Heures Pass'!H28-'Heures Pass'!$G28</f>
        <v>-0.41873842592592592</v>
      </c>
      <c r="H28" s="291">
        <f>'Heures Pass'!I28-'Heures Pass'!$G28</f>
        <v>1.8553240740740773E-2</v>
      </c>
      <c r="I28" s="297">
        <f>'Heures Pass'!J28-'Heures Pass'!$G28</f>
        <v>3.3321759259259287E-2</v>
      </c>
      <c r="J28" s="298">
        <f>'Heures Pass'!K28-'Heures Pass'!$G28</f>
        <v>-0.41873842592592592</v>
      </c>
      <c r="K28" s="291">
        <f>'Heures Pass'!L28-'Heures Pass'!$G28</f>
        <v>5.2766203703703718E-2</v>
      </c>
      <c r="L28" s="299">
        <f>'Heures Pass'!M28-'Heures Pass'!$G28</f>
        <v>6.6712962962962974E-2</v>
      </c>
    </row>
    <row r="29" spans="1:12" ht="50.1" customHeight="1" x14ac:dyDescent="0.2">
      <c r="A29" s="276">
        <f>'TEMPS-ponton'!A29</f>
        <v>25</v>
      </c>
      <c r="B29" s="183" t="str">
        <f>'TEMPS-ponton'!B29</f>
        <v>VILLENNES - POISSY AC 2</v>
      </c>
      <c r="C29" s="184" t="str">
        <f>'TEMPS-ponton'!C29</f>
        <v>ACVP2</v>
      </c>
      <c r="D29" s="184" t="str">
        <f>'TEMPS-ponton'!D29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290">
        <f>'Heures Pass'!H29-'Heures Pass'!$G29</f>
        <v>-0.42015046296296299</v>
      </c>
      <c r="H29" s="291">
        <f>'Heures Pass'!I29-'Heures Pass'!$G29</f>
        <v>1.8495370370370356E-2</v>
      </c>
      <c r="I29" s="297">
        <f>'Heures Pass'!J29-'Heures Pass'!$G29</f>
        <v>3.3182870370370321E-2</v>
      </c>
      <c r="J29" s="298">
        <f>'Heures Pass'!K29-'Heures Pass'!$G29</f>
        <v>-0.42015046296296299</v>
      </c>
      <c r="K29" s="291">
        <f>'Heures Pass'!L29-'Heures Pass'!$G29</f>
        <v>5.2928240740740706E-2</v>
      </c>
      <c r="L29" s="299">
        <f>'Heures Pass'!M29-'Heures Pass'!$G29</f>
        <v>6.8368055555555529E-2</v>
      </c>
    </row>
    <row r="30" spans="1:12" ht="50.1" customHeight="1" x14ac:dyDescent="0.2">
      <c r="A30" s="276">
        <f>'TEMPS-ponton'!A30</f>
        <v>26</v>
      </c>
      <c r="B30" s="183" t="str">
        <f>'TEMPS-ponton'!B30</f>
        <v>EVRY SCA 1</v>
      </c>
      <c r="C30" s="184" t="str">
        <f>'TEMPS-ponton'!C30</f>
        <v>SCA 1</v>
      </c>
      <c r="D30" s="184" t="str">
        <f>'TEMPS-ponton'!D30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290">
        <f>'Heures Pass'!H30-'Heures Pass'!$G30</f>
        <v>-0.42153935185185187</v>
      </c>
      <c r="H30" s="291">
        <f>'Heures Pass'!I30-'Heures Pass'!$G30</f>
        <v>2.0578703703703682E-2</v>
      </c>
      <c r="I30" s="297">
        <f>'Heures Pass'!J30-'Heures Pass'!$G30</f>
        <v>3.6481481481481448E-2</v>
      </c>
      <c r="J30" s="298">
        <f>'Heures Pass'!K30-'Heures Pass'!$G30</f>
        <v>-0.42153935185185187</v>
      </c>
      <c r="K30" s="291">
        <f>'Heures Pass'!L30-'Heures Pass'!$G30</f>
        <v>5.7268518518518496E-2</v>
      </c>
      <c r="L30" s="299">
        <f>'Heures Pass'!M30-'Heures Pass'!$G30</f>
        <v>7.3958333333333293E-2</v>
      </c>
    </row>
    <row r="31" spans="1:12" ht="50.1" customHeight="1" x14ac:dyDescent="0.2">
      <c r="A31" s="276">
        <f>'TEMPS-ponton'!A31</f>
        <v>27</v>
      </c>
      <c r="B31" s="183" t="str">
        <f>'TEMPS-ponton'!B31</f>
        <v>MEULAN LES MUREAUX AMMH 1</v>
      </c>
      <c r="C31" s="184" t="str">
        <f>'TEMPS-ponton'!C31</f>
        <v>AMMH1</v>
      </c>
      <c r="D31" s="184" t="str">
        <f>'TEMPS-ponton'!D31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290">
        <f>'Heures Pass'!H31-'Heures Pass'!$G31</f>
        <v>-0.42292824074074076</v>
      </c>
      <c r="H31" s="291">
        <f>'Heures Pass'!I31-'Heures Pass'!$G31</f>
        <v>2.3078703703703685E-2</v>
      </c>
      <c r="I31" s="297">
        <f>'Heures Pass'!J31-'Heures Pass'!$G31</f>
        <v>4.2083333333333306E-2</v>
      </c>
      <c r="J31" s="298">
        <f>'Heures Pass'!K31-'Heures Pass'!$G31</f>
        <v>-0.42292824074074076</v>
      </c>
      <c r="K31" s="291">
        <f>'Heures Pass'!L31-'Heures Pass'!$G31</f>
        <v>6.5127314814814818E-2</v>
      </c>
      <c r="L31" s="299">
        <f>'Heures Pass'!M31-'Heures Pass'!$G31</f>
        <v>8.318287037037031E-2</v>
      </c>
    </row>
    <row r="32" spans="1:12" ht="50.1" customHeight="1" x14ac:dyDescent="0.2">
      <c r="A32" s="276">
        <f>'TEMPS-ponton'!A32</f>
        <v>28</v>
      </c>
      <c r="B32" s="183" t="str">
        <f>'TEMPS-ponton'!B32</f>
        <v>VILLENNES - POISSY AC 1</v>
      </c>
      <c r="C32" s="184" t="str">
        <f>'TEMPS-ponton'!C32</f>
        <v>ACVP1</v>
      </c>
      <c r="D32" s="184" t="str">
        <f>'TEMPS-ponton'!D32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290">
        <f>'Heures Pass'!H32-'Heures Pass'!$G32</f>
        <v>-0.42442129629629627</v>
      </c>
      <c r="H32" s="291">
        <f>'Heures Pass'!I32-'Heures Pass'!$G32</f>
        <v>1.8217592592592646E-2</v>
      </c>
      <c r="I32" s="297">
        <f>'Heures Pass'!J32-'Heures Pass'!$G32</f>
        <v>3.2129629629629675E-2</v>
      </c>
      <c r="J32" s="298">
        <f>'Heures Pass'!K32-'Heures Pass'!$G32</f>
        <v>-0.42442129629629627</v>
      </c>
      <c r="K32" s="291">
        <f>'Heures Pass'!L32-'Heures Pass'!$G32</f>
        <v>5.0034722222222272E-2</v>
      </c>
      <c r="L32" s="299">
        <f>'Heures Pass'!M32-'Heures Pass'!$G32</f>
        <v>6.3275462962962992E-2</v>
      </c>
    </row>
    <row r="33" spans="1:12" ht="50.1" customHeight="1" x14ac:dyDescent="0.2">
      <c r="A33" s="276">
        <f>'TEMPS-ponton'!A33</f>
        <v>29</v>
      </c>
      <c r="B33" s="183" t="str">
        <f>'TEMPS-ponton'!B33</f>
        <v>FONTAINEBLEAU APF 1</v>
      </c>
      <c r="C33" s="184" t="str">
        <f>'TEMPS-ponton'!C33</f>
        <v>APF1</v>
      </c>
      <c r="D33" s="184" t="str">
        <f>'TEMPS-ponton'!D33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290">
        <f>'Heures Pass'!H33-'Heures Pass'!$G33</f>
        <v>-0.42569444444444443</v>
      </c>
      <c r="H33" s="291">
        <f>'Heures Pass'!I33-'Heures Pass'!$G33</f>
        <v>2.0995370370370359E-2</v>
      </c>
      <c r="I33" s="297">
        <f>'Heures Pass'!J33-'Heures Pass'!$G33</f>
        <v>3.7638888888888888E-2</v>
      </c>
      <c r="J33" s="298">
        <f>'Heures Pass'!K33-'Heures Pass'!$G33</f>
        <v>-0.42569444444444443</v>
      </c>
      <c r="K33" s="291">
        <f>'Heures Pass'!L33-'Heures Pass'!$G33</f>
        <v>5.7974537037037033E-2</v>
      </c>
      <c r="L33" s="299">
        <f>'Heures Pass'!M33-'Heures Pass'!$G33</f>
        <v>7.5057870370370428E-2</v>
      </c>
    </row>
    <row r="34" spans="1:12" ht="50.1" customHeight="1" x14ac:dyDescent="0.2">
      <c r="A34" s="276">
        <f>'TEMPS-ponton'!A34</f>
        <v>30</v>
      </c>
      <c r="B34" s="183" t="str">
        <f>'TEMPS-ponton'!B34</f>
        <v>JOINVILLE AMJ 1</v>
      </c>
      <c r="C34" s="184" t="str">
        <f>'TEMPS-ponton'!C34</f>
        <v>AMJ1</v>
      </c>
      <c r="D34" s="184" t="str">
        <f>'TEMPS-ponton'!D34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290">
        <f>'Heures Pass'!H34-'Heures Pass'!$G34</f>
        <v>-0.42708333333333331</v>
      </c>
      <c r="H34" s="291">
        <f>'Heures Pass'!I34-'Heures Pass'!$G34</f>
        <v>1.9050925925925943E-2</v>
      </c>
      <c r="I34" s="297">
        <f>'Heures Pass'!J34-'Heures Pass'!$G34</f>
        <v>3.378472222222223E-2</v>
      </c>
      <c r="J34" s="298">
        <f>'Heures Pass'!K34-'Heures Pass'!$G34</f>
        <v>-0.42708333333333331</v>
      </c>
      <c r="K34" s="291">
        <f>'Heures Pass'!L34-'Heures Pass'!$G34</f>
        <v>5.2256944444444453E-2</v>
      </c>
      <c r="L34" s="299">
        <f>'Heures Pass'!M34-'Heures Pass'!$G34</f>
        <v>6.6736111111111107E-2</v>
      </c>
    </row>
    <row r="35" spans="1:12" ht="50.1" customHeight="1" x14ac:dyDescent="0.2">
      <c r="A35" s="276">
        <f>'TEMPS-ponton'!A35</f>
        <v>31</v>
      </c>
      <c r="B35" s="183" t="str">
        <f>'TEMPS-ponton'!B35</f>
        <v>NOGENT SUR MARNE CN 3</v>
      </c>
      <c r="C35" s="184" t="str">
        <f>'TEMPS-ponton'!C35</f>
        <v>CN3</v>
      </c>
      <c r="D35" s="184" t="str">
        <f>'TEMPS-ponton'!D35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290">
        <f>'Heures Pass'!H35-'Heures Pass'!$G35</f>
        <v>-0.42850694444444443</v>
      </c>
      <c r="H35" s="291">
        <f>'Heures Pass'!I35-'Heures Pass'!$G35</f>
        <v>2.2256944444444482E-2</v>
      </c>
      <c r="I35" s="297">
        <f>'Heures Pass'!J35-'Heures Pass'!$G35</f>
        <v>3.9085648148148189E-2</v>
      </c>
      <c r="J35" s="298">
        <f>'Heures Pass'!K35-'Heures Pass'!$G35</f>
        <v>-0.42850694444444443</v>
      </c>
      <c r="K35" s="291">
        <f>'Heures Pass'!L35-'Heures Pass'!$G35</f>
        <v>6.2615740740740777E-2</v>
      </c>
      <c r="L35" s="299">
        <f>'Heures Pass'!M35-'Heures Pass'!$G35</f>
        <v>8.1099537037037039E-2</v>
      </c>
    </row>
    <row r="36" spans="1:12" ht="50.1" customHeight="1" x14ac:dyDescent="0.2">
      <c r="A36" s="276">
        <f>'TEMPS-ponton'!A36</f>
        <v>32</v>
      </c>
      <c r="B36" s="183" t="str">
        <f>'TEMPS-ponton'!B36</f>
        <v>BOULOGNE 92 1</v>
      </c>
      <c r="C36" s="184" t="str">
        <f>'TEMPS-ponton'!C36</f>
        <v>ACBB1</v>
      </c>
      <c r="D36" s="184" t="str">
        <f>'TEMPS-ponton'!D36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290">
        <f>'Heures Pass'!H36-'Heures Pass'!$G36</f>
        <v>0</v>
      </c>
      <c r="H36" s="291">
        <f>'Heures Pass'!I36-'Heures Pass'!$G36</f>
        <v>0</v>
      </c>
      <c r="I36" s="297">
        <f>'Heures Pass'!J36-'Heures Pass'!$G36</f>
        <v>0</v>
      </c>
      <c r="J36" s="298">
        <f>'Heures Pass'!K36-'Heures Pass'!$G36</f>
        <v>0</v>
      </c>
      <c r="K36" s="291">
        <f>'Heures Pass'!L36-'Heures Pass'!$G36</f>
        <v>0</v>
      </c>
      <c r="L36" s="299">
        <f>'Heures Pass'!M36-'Heures Pass'!$G36</f>
        <v>0</v>
      </c>
    </row>
    <row r="37" spans="1:12" ht="50.1" customHeight="1" x14ac:dyDescent="0.2">
      <c r="A37" s="276">
        <f>'TEMPS-ponton'!A37</f>
        <v>33</v>
      </c>
      <c r="B37" s="183" t="str">
        <f>'TEMPS-ponton'!B37</f>
        <v>XX</v>
      </c>
      <c r="C37" s="184" t="str">
        <f>'TEMPS-ponton'!C37</f>
        <v>XX</v>
      </c>
      <c r="D37" s="184" t="str">
        <f>'TEMPS-ponton'!D37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290">
        <f>'Heures Pass'!H37-'Heures Pass'!$G37</f>
        <v>0</v>
      </c>
      <c r="H37" s="291">
        <f>'Heures Pass'!I37-'Heures Pass'!$G37</f>
        <v>0</v>
      </c>
      <c r="I37" s="297">
        <f>'Heures Pass'!J37-'Heures Pass'!$G37</f>
        <v>0</v>
      </c>
      <c r="J37" s="298">
        <f>'Heures Pass'!K37-'Heures Pass'!$G37</f>
        <v>0</v>
      </c>
      <c r="K37" s="291">
        <f>'Heures Pass'!L37-'Heures Pass'!$G37</f>
        <v>0</v>
      </c>
      <c r="L37" s="299">
        <f>'Heures Pass'!M37-'Heures Pass'!$G37</f>
        <v>0</v>
      </c>
    </row>
    <row r="38" spans="1:12" ht="50.1" customHeight="1" x14ac:dyDescent="0.2">
      <c r="A38" s="276">
        <f>'TEMPS-ponton'!A38</f>
        <v>34</v>
      </c>
      <c r="B38" s="183" t="str">
        <f>'TEMPS-ponton'!B38</f>
        <v>XX</v>
      </c>
      <c r="C38" s="184" t="str">
        <f>'TEMPS-ponton'!C38</f>
        <v>XX</v>
      </c>
      <c r="D38" s="184" t="str">
        <f>'TEMPS-ponton'!D38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290">
        <f>'Heures Pass'!H38-'Heures Pass'!$G38</f>
        <v>-0.42996527777777777</v>
      </c>
      <c r="H38" s="291">
        <f>'Heures Pass'!I38-'Heures Pass'!$G38</f>
        <v>-0.42996527777777777</v>
      </c>
      <c r="I38" s="297">
        <f>'Heures Pass'!J38-'Heures Pass'!$G38</f>
        <v>2.4502314814814852E-2</v>
      </c>
      <c r="J38" s="298">
        <f>'Heures Pass'!K38-'Heures Pass'!$G38</f>
        <v>-0.42996527777777777</v>
      </c>
      <c r="K38" s="291">
        <f>'Heures Pass'!L38-'Heures Pass'!$G38</f>
        <v>-0.42996527777777777</v>
      </c>
      <c r="L38" s="299">
        <f>'Heures Pass'!M38-'Heures Pass'!$G38</f>
        <v>4.5104166666666667E-2</v>
      </c>
    </row>
    <row r="39" spans="1:12" ht="50.1" customHeight="1" x14ac:dyDescent="0.2">
      <c r="A39" s="276">
        <f>'TEMPS-ponton'!A39</f>
        <v>35</v>
      </c>
      <c r="B39" s="183" t="str">
        <f>'TEMPS-ponton'!B39</f>
        <v>XX</v>
      </c>
      <c r="C39" s="184" t="str">
        <f>'TEMPS-ponton'!C39</f>
        <v>XX</v>
      </c>
      <c r="D39" s="184" t="str">
        <f>'TEMPS-ponton'!D39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290">
        <f>'Heures Pass'!H39-'Heures Pass'!$G39</f>
        <v>0</v>
      </c>
      <c r="H39" s="291">
        <f>'Heures Pass'!I39-'Heures Pass'!$G39</f>
        <v>0</v>
      </c>
      <c r="I39" s="297">
        <f>'Heures Pass'!J39-'Heures Pass'!$G39</f>
        <v>0</v>
      </c>
      <c r="J39" s="298">
        <f>'Heures Pass'!K39-'Heures Pass'!$G39</f>
        <v>0</v>
      </c>
      <c r="K39" s="291">
        <f>'Heures Pass'!L39-'Heures Pass'!$G39</f>
        <v>0</v>
      </c>
      <c r="L39" s="299">
        <f>'Heures Pass'!M39-'Heures Pass'!$G39</f>
        <v>0</v>
      </c>
    </row>
    <row r="40" spans="1:12" ht="50.1" customHeight="1" x14ac:dyDescent="0.2">
      <c r="A40" s="276">
        <f>'TEMPS-ponton'!A40</f>
        <v>36</v>
      </c>
      <c r="B40" s="183" t="str">
        <f>'TEMPS-ponton'!B40</f>
        <v>XX</v>
      </c>
      <c r="C40" s="184" t="str">
        <f>'TEMPS-ponton'!C40</f>
        <v>XX</v>
      </c>
      <c r="D40" s="184" t="str">
        <f>'TEMPS-ponton'!D40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290">
        <f>'Heures Pass'!H40-'Heures Pass'!$G40</f>
        <v>0</v>
      </c>
      <c r="H40" s="291">
        <f>'Heures Pass'!I40-'Heures Pass'!$G40</f>
        <v>0</v>
      </c>
      <c r="I40" s="297">
        <f>'Heures Pass'!J40-'Heures Pass'!$G40</f>
        <v>0</v>
      </c>
      <c r="J40" s="298">
        <f>'Heures Pass'!K40-'Heures Pass'!$G40</f>
        <v>0</v>
      </c>
      <c r="K40" s="291">
        <f>'Heures Pass'!L40-'Heures Pass'!$G40</f>
        <v>0</v>
      </c>
      <c r="L40" s="299">
        <f>'Heures Pass'!M40-'Heures Pass'!$G40</f>
        <v>0</v>
      </c>
    </row>
    <row r="41" spans="1:12" ht="50.1" customHeight="1" x14ac:dyDescent="0.2">
      <c r="A41" s="276">
        <f>'TEMPS-ponton'!A41</f>
        <v>37</v>
      </c>
      <c r="B41" s="183" t="str">
        <f>'TEMPS-ponton'!B41</f>
        <v>XX</v>
      </c>
      <c r="C41" s="184" t="str">
        <f>'TEMPS-ponton'!C41</f>
        <v>XX</v>
      </c>
      <c r="D41" s="184" t="str">
        <f>'TEMPS-ponton'!D41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290">
        <f>'Heures Pass'!H41-'Heures Pass'!$G41</f>
        <v>0</v>
      </c>
      <c r="H41" s="291">
        <f>'Heures Pass'!I41-'Heures Pass'!$G41</f>
        <v>0</v>
      </c>
      <c r="I41" s="297">
        <f>'Heures Pass'!J41-'Heures Pass'!$G41</f>
        <v>0</v>
      </c>
      <c r="J41" s="298">
        <f>'Heures Pass'!K41-'Heures Pass'!$G41</f>
        <v>0</v>
      </c>
      <c r="K41" s="291">
        <f>'Heures Pass'!L41-'Heures Pass'!$G41</f>
        <v>0</v>
      </c>
      <c r="L41" s="299">
        <f>'Heures Pass'!M41-'Heures Pass'!$G41</f>
        <v>0</v>
      </c>
    </row>
    <row r="42" spans="1:12" ht="50.1" customHeight="1" x14ac:dyDescent="0.2">
      <c r="A42" s="276">
        <f>'TEMPS-ponton'!A42</f>
        <v>38</v>
      </c>
      <c r="B42" s="183" t="str">
        <f>'TEMPS-ponton'!B42</f>
        <v>XX</v>
      </c>
      <c r="C42" s="184" t="str">
        <f>'TEMPS-ponton'!C42</f>
        <v>XX</v>
      </c>
      <c r="D42" s="184" t="str">
        <f>'TEMPS-ponton'!D42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290">
        <f>'Heures Pass'!H42-'Heures Pass'!$G42</f>
        <v>0</v>
      </c>
      <c r="H42" s="291">
        <f>'Heures Pass'!I42-'Heures Pass'!$G42</f>
        <v>0</v>
      </c>
      <c r="I42" s="297">
        <f>'Heures Pass'!J42-'Heures Pass'!$G42</f>
        <v>0</v>
      </c>
      <c r="J42" s="298">
        <f>'Heures Pass'!K42-'Heures Pass'!$G42</f>
        <v>0</v>
      </c>
      <c r="K42" s="291">
        <f>'Heures Pass'!L42-'Heures Pass'!$G42</f>
        <v>0</v>
      </c>
      <c r="L42" s="299">
        <f>'Heures Pass'!M42-'Heures Pass'!$G42</f>
        <v>0</v>
      </c>
    </row>
    <row r="43" spans="1:12" ht="50.1" customHeight="1" x14ac:dyDescent="0.2">
      <c r="A43" s="276">
        <f>'TEMPS-ponton'!A43</f>
        <v>39</v>
      </c>
      <c r="B43" s="183" t="str">
        <f>'TEMPS-ponton'!B43</f>
        <v>XX</v>
      </c>
      <c r="C43" s="184" t="str">
        <f>'TEMPS-ponton'!C43</f>
        <v>XX</v>
      </c>
      <c r="D43" s="184" t="str">
        <f>'TEMPS-ponton'!D43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290">
        <f>'Heures Pass'!H43-'Heures Pass'!$G43</f>
        <v>0</v>
      </c>
      <c r="H43" s="291">
        <f>'Heures Pass'!I43-'Heures Pass'!$G43</f>
        <v>0</v>
      </c>
      <c r="I43" s="297">
        <f>'Heures Pass'!J43-'Heures Pass'!$G43</f>
        <v>0</v>
      </c>
      <c r="J43" s="298">
        <f>'Heures Pass'!K43-'Heures Pass'!$G43</f>
        <v>0</v>
      </c>
      <c r="K43" s="291">
        <f>'Heures Pass'!L43-'Heures Pass'!$G43</f>
        <v>0</v>
      </c>
      <c r="L43" s="299">
        <f>'Heures Pass'!M43-'Heures Pass'!$G43</f>
        <v>0</v>
      </c>
    </row>
    <row r="44" spans="1:12" ht="50.1" customHeight="1" thickBot="1" x14ac:dyDescent="0.25">
      <c r="A44" s="276">
        <f>'TEMPS-ponton'!A44</f>
        <v>40</v>
      </c>
      <c r="B44" s="258" t="str">
        <f>'TEMPS-ponton'!B44</f>
        <v>XX</v>
      </c>
      <c r="C44" s="259" t="str">
        <f>'TEMPS-ponton'!C44</f>
        <v>XX</v>
      </c>
      <c r="D44" s="259" t="str">
        <f>'TEMPS-ponton'!D44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290">
        <f>'Heures Pass'!H44-'Heures Pass'!$G44</f>
        <v>0</v>
      </c>
      <c r="H44" s="291">
        <f>'Heures Pass'!I44-'Heures Pass'!$G44</f>
        <v>0</v>
      </c>
      <c r="I44" s="297">
        <f>'Heures Pass'!J44-'Heures Pass'!$G44</f>
        <v>0</v>
      </c>
      <c r="J44" s="298">
        <f>'Heures Pass'!K44-'Heures Pass'!$G44</f>
        <v>0</v>
      </c>
      <c r="K44" s="291">
        <f>'Heures Pass'!L44-'Heures Pass'!$G44</f>
        <v>0</v>
      </c>
      <c r="L44" s="299">
        <f>'Heures Pass'!M44-'Heures Pass'!$G44</f>
        <v>0</v>
      </c>
    </row>
    <row r="45" spans="1:12" ht="30" customHeight="1" thickTop="1" x14ac:dyDescent="0.2"/>
    <row r="46" spans="1:12" ht="30" customHeight="1" x14ac:dyDescent="0.2"/>
    <row r="47" spans="1:12" ht="30" customHeight="1" x14ac:dyDescent="0.2"/>
    <row r="48" spans="1:12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</sheetData>
  <mergeCells count="3">
    <mergeCell ref="A1:C2"/>
    <mergeCell ref="D1:D2"/>
    <mergeCell ref="G1:L2"/>
  </mergeCells>
  <conditionalFormatting sqref="G5:L44">
    <cfRule type="cellIs" dxfId="37" priority="4" operator="greaterThan">
      <formula>0.291666666666667</formula>
    </cfRule>
  </conditionalFormatting>
  <conditionalFormatting sqref="E5:E44">
    <cfRule type="cellIs" dxfId="36" priority="1" operator="equal">
      <formula>"M"</formula>
    </cfRule>
    <cfRule type="cellIs" dxfId="35" priority="2" operator="equal">
      <formula>"H"</formula>
    </cfRule>
    <cfRule type="cellIs" dxfId="34" priority="3" operator="equal">
      <formula>"F"</formula>
    </cfRule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1ACF61-098A-4449-B4D3-6578188074A0}">
  <sheetPr codeName="Feuil12"/>
  <dimension ref="A1:AB145"/>
  <sheetViews>
    <sheetView topLeftCell="A3" zoomScale="60" zoomScaleNormal="60" workbookViewId="0">
      <selection activeCell="L5" sqref="L5:L44"/>
    </sheetView>
  </sheetViews>
  <sheetFormatPr baseColWidth="10" defaultColWidth="11.42578125" defaultRowHeight="18" x14ac:dyDescent="0.2"/>
  <cols>
    <col min="1" max="1" width="14.28515625" style="4" bestFit="1" customWidth="1"/>
    <col min="2" max="3" width="25.28515625" style="33" customWidth="1"/>
    <col min="4" max="4" width="62.5703125" style="4" bestFit="1" customWidth="1"/>
    <col min="5" max="6" width="11.7109375" style="4" customWidth="1"/>
    <col min="7" max="7" width="13.85546875" style="4" customWidth="1"/>
    <col min="8" max="8" width="13.7109375" style="4" customWidth="1"/>
    <col min="9" max="9" width="11.28515625" style="4" bestFit="1" customWidth="1"/>
    <col min="10" max="10" width="13" style="4" bestFit="1" customWidth="1"/>
    <col min="11" max="11" width="11.28515625" style="4" bestFit="1" customWidth="1"/>
    <col min="12" max="12" width="13.5703125" style="4" customWidth="1"/>
    <col min="13" max="13" width="1.28515625" style="4" customWidth="1"/>
    <col min="14" max="14" width="11.28515625" style="4" bestFit="1" customWidth="1"/>
    <col min="15" max="15" width="13.7109375" style="4" customWidth="1"/>
    <col min="16" max="16" width="12.7109375" style="4" customWidth="1"/>
    <col min="17" max="18" width="13.28515625" style="4" customWidth="1"/>
    <col min="19" max="19" width="12.7109375" style="4" customWidth="1"/>
    <col min="20" max="20" width="16" style="4" customWidth="1"/>
    <col min="21" max="21" width="15.28515625" style="4" customWidth="1"/>
    <col min="22" max="23" width="13.28515625" style="4" customWidth="1"/>
    <col min="24" max="24" width="14" style="4" customWidth="1"/>
    <col min="25" max="25" width="14.28515625" style="4" customWidth="1"/>
    <col min="26" max="26" width="13.5703125" style="4" customWidth="1"/>
    <col min="27" max="27" width="13.7109375" style="4" customWidth="1"/>
    <col min="28" max="28" width="12.7109375" style="4" customWidth="1"/>
    <col min="29" max="16384" width="11.42578125" style="4"/>
  </cols>
  <sheetData>
    <row r="1" spans="1:28" ht="50.1" customHeight="1" thickTop="1" thickBot="1" x14ac:dyDescent="0.25">
      <c r="A1" s="616" t="s">
        <v>225</v>
      </c>
      <c r="B1" s="617"/>
      <c r="C1" s="618"/>
      <c r="D1" s="607">
        <f>'Note explicative fichier'!E3</f>
        <v>43983</v>
      </c>
      <c r="E1" s="608"/>
      <c r="F1" s="609"/>
      <c r="G1" s="625"/>
      <c r="H1" s="625"/>
      <c r="I1" s="625"/>
      <c r="J1" s="625"/>
      <c r="K1" s="625"/>
      <c r="L1" s="626"/>
      <c r="N1" s="629" t="s">
        <v>40</v>
      </c>
      <c r="O1" s="629"/>
      <c r="P1" s="629"/>
      <c r="Q1" s="629" t="s">
        <v>41</v>
      </c>
      <c r="R1" s="629"/>
      <c r="S1" s="629"/>
      <c r="T1" s="310">
        <v>6.9444444444444447E-4</v>
      </c>
      <c r="U1" s="630" t="s">
        <v>49</v>
      </c>
      <c r="V1" s="630"/>
      <c r="W1" s="630"/>
      <c r="X1" s="630"/>
      <c r="Y1" s="630"/>
      <c r="Z1" s="630"/>
      <c r="AA1" s="630"/>
      <c r="AB1" s="5"/>
    </row>
    <row r="2" spans="1:28" ht="48" customHeight="1" thickTop="1" thickBot="1" x14ac:dyDescent="0.25">
      <c r="A2" s="619"/>
      <c r="B2" s="620"/>
      <c r="C2" s="621"/>
      <c r="D2" s="610"/>
      <c r="E2" s="611"/>
      <c r="F2" s="612"/>
      <c r="G2" s="627"/>
      <c r="H2" s="627"/>
      <c r="I2" s="627"/>
      <c r="J2" s="627"/>
      <c r="K2" s="627"/>
      <c r="L2" s="628"/>
      <c r="N2" s="629"/>
      <c r="O2" s="629"/>
      <c r="P2" s="629"/>
      <c r="Q2" s="629"/>
      <c r="R2" s="629"/>
      <c r="S2" s="629"/>
      <c r="T2" s="311">
        <v>1.3888888888888889E-3</v>
      </c>
      <c r="U2" s="630" t="s">
        <v>50</v>
      </c>
      <c r="V2" s="630"/>
      <c r="W2" s="630"/>
      <c r="X2" s="630"/>
      <c r="Y2" s="630"/>
      <c r="Z2" s="630"/>
      <c r="AA2" s="630"/>
      <c r="AB2" s="5"/>
    </row>
    <row r="3" spans="1:28" s="5" customFormat="1" ht="69" customHeight="1" thickTop="1" thickBot="1" x14ac:dyDescent="0.25">
      <c r="A3" s="280" t="s">
        <v>27</v>
      </c>
      <c r="B3" s="312" t="s">
        <v>82</v>
      </c>
      <c r="C3" s="312" t="s">
        <v>128</v>
      </c>
      <c r="D3" s="9" t="s">
        <v>28</v>
      </c>
      <c r="E3" s="9" t="s">
        <v>17</v>
      </c>
      <c r="F3" s="9" t="s">
        <v>247</v>
      </c>
      <c r="G3" s="281" t="s">
        <v>47</v>
      </c>
      <c r="H3" s="282" t="s">
        <v>29</v>
      </c>
      <c r="I3" s="282" t="s">
        <v>30</v>
      </c>
      <c r="J3" s="281" t="s">
        <v>48</v>
      </c>
      <c r="K3" s="282" t="s">
        <v>31</v>
      </c>
      <c r="L3" s="283" t="s">
        <v>16</v>
      </c>
      <c r="N3" s="622" t="s">
        <v>51</v>
      </c>
      <c r="O3" s="623" t="s">
        <v>14</v>
      </c>
      <c r="P3" s="624" t="s">
        <v>52</v>
      </c>
      <c r="Q3" s="622" t="s">
        <v>53</v>
      </c>
      <c r="R3" s="623" t="s">
        <v>14</v>
      </c>
      <c r="S3" s="624" t="s">
        <v>54</v>
      </c>
      <c r="T3" s="311">
        <v>3.472222222222222E-3</v>
      </c>
      <c r="U3" s="615" t="s">
        <v>55</v>
      </c>
      <c r="V3" s="615"/>
      <c r="W3" s="615"/>
      <c r="X3" s="615"/>
      <c r="Y3" s="615"/>
      <c r="Z3" s="615"/>
      <c r="AA3" s="615"/>
    </row>
    <row r="4" spans="1:28" s="5" customFormat="1" ht="55.5" thickTop="1" thickBot="1" x14ac:dyDescent="0.25">
      <c r="A4" s="294" t="str">
        <f>'TEMPS-ponton'!A4</f>
        <v>Record</v>
      </c>
      <c r="B4" s="295" t="str">
        <f>'TEMPS-ponton'!B4</f>
        <v>POLYTECHNIQUE ( Référence 2012 )</v>
      </c>
      <c r="C4" s="295" t="str">
        <f>'TEMPS-ponton'!C4</f>
        <v>Palaiseau</v>
      </c>
      <c r="D4" s="295" t="str">
        <f>'TEMPS-ponton'!D4</f>
        <v>FERRERO Michel - Alexandre Rosinski - BOYAUD Mathieu - GODDE Olivier - THECKES Benoit</v>
      </c>
      <c r="E4" s="180"/>
      <c r="F4" s="180"/>
      <c r="G4" s="296">
        <f>'Heures Pass'!H4-'Heures Pass'!$G4</f>
        <v>-0.36562499999999998</v>
      </c>
      <c r="H4" s="296">
        <f>'Heures Pass'!I4-'Heures Pass'!$G4</f>
        <v>1.6377314814814858E-2</v>
      </c>
      <c r="I4" s="296">
        <f>'Heures Pass'!J4-'Heures Pass'!$G4</f>
        <v>2.8252314814814827E-2</v>
      </c>
      <c r="J4" s="296">
        <f>'Heures Pass'!K4-'Heures Pass'!$G4</f>
        <v>-0.36562499999999998</v>
      </c>
      <c r="K4" s="296">
        <f>'Heures Pass'!L4-'Heures Pass'!$G4</f>
        <v>4.4837962962962996E-2</v>
      </c>
      <c r="L4" s="296">
        <f>'Heures Pass'!M4-'Heures Pass'!$G4</f>
        <v>5.6805555555555554E-2</v>
      </c>
      <c r="N4" s="622"/>
      <c r="O4" s="623"/>
      <c r="P4" s="624"/>
      <c r="Q4" s="622"/>
      <c r="R4" s="623"/>
      <c r="S4" s="624"/>
      <c r="T4" s="313" t="s">
        <v>56</v>
      </c>
      <c r="U4" s="314" t="s">
        <v>57</v>
      </c>
      <c r="V4" s="315" t="s">
        <v>58</v>
      </c>
      <c r="W4" s="315" t="s">
        <v>59</v>
      </c>
      <c r="X4" s="315" t="s">
        <v>60</v>
      </c>
      <c r="Y4" s="315" t="s">
        <v>61</v>
      </c>
      <c r="Z4" s="315" t="s">
        <v>62</v>
      </c>
      <c r="AA4" s="316" t="s">
        <v>63</v>
      </c>
    </row>
    <row r="5" spans="1:28" ht="49.9" customHeight="1" thickTop="1" x14ac:dyDescent="0.2">
      <c r="A5" s="276">
        <f>'TEMPS-ponton'!A5</f>
        <v>1</v>
      </c>
      <c r="B5" s="181" t="str">
        <f>'TEMPS-ponton'!B5</f>
        <v>ANDRESY CA CONFLUENT 1</v>
      </c>
      <c r="C5" s="182" t="str">
        <f>'TEMPS-ponton'!C5</f>
        <v>Cac1</v>
      </c>
      <c r="D5" s="182" t="str">
        <f>'TEMPS-ponton'!D5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290" t="str">
        <f>IF('Temps Pass'!G5&gt;0,'Temps Pass'!G5,"")</f>
        <v/>
      </c>
      <c r="H5" s="291">
        <f>IF('Temps Pass'!H5&gt;0,'Temps Pass'!H5,"")</f>
        <v>2.314814814814814E-2</v>
      </c>
      <c r="I5" s="297">
        <f>IF('Temps Pass'!I5&gt;0,'Temps Pass'!I5,"")</f>
        <v>4.0243055555555574E-2</v>
      </c>
      <c r="J5" s="298" t="str">
        <f>IF('Temps Pass'!J5&gt;0,'Temps Pass'!J5,"")</f>
        <v/>
      </c>
      <c r="K5" s="291">
        <f>IF('Temps Pass'!K5&gt;0,'Temps Pass'!K5,"")</f>
        <v>6.0949074074074072E-2</v>
      </c>
      <c r="L5" s="299">
        <f>IF('Temps Pass'!L5&gt;0,'Temps Pass'!L5,"99:99:99")+T5</f>
        <v>8.1168981481481453E-2</v>
      </c>
      <c r="N5" s="317" t="str">
        <f>penalités!G5</f>
        <v/>
      </c>
      <c r="O5" s="318">
        <f>penalités!H5</f>
        <v>0</v>
      </c>
      <c r="P5" s="319" t="str">
        <f>penalités!I5</f>
        <v>99:99:99</v>
      </c>
      <c r="Q5" s="317" t="str">
        <f>penalités!J5</f>
        <v/>
      </c>
      <c r="R5" s="320">
        <f>penalités!K5</f>
        <v>0</v>
      </c>
      <c r="S5" s="321" t="str">
        <f>penalités!L5</f>
        <v>99:99:99</v>
      </c>
      <c r="T5" s="322">
        <f>penalités!M5</f>
        <v>3.472222222222222E-3</v>
      </c>
      <c r="U5" s="323">
        <f>penalités!N5</f>
        <v>0</v>
      </c>
      <c r="V5" s="324">
        <f>penalités!O5</f>
        <v>0</v>
      </c>
      <c r="W5" s="324">
        <f>penalités!P5</f>
        <v>0</v>
      </c>
      <c r="X5" s="324">
        <f>penalités!Q5</f>
        <v>3.472222222222222E-3</v>
      </c>
      <c r="Y5" s="324">
        <f>penalités!R5</f>
        <v>0</v>
      </c>
      <c r="Z5" s="324">
        <f>penalités!S5</f>
        <v>0</v>
      </c>
      <c r="AA5" s="325">
        <f>penalités!T5</f>
        <v>0</v>
      </c>
    </row>
    <row r="6" spans="1:28" ht="49.9" customHeight="1" x14ac:dyDescent="0.2">
      <c r="A6" s="276">
        <f>'TEMPS-ponton'!A6</f>
        <v>2</v>
      </c>
      <c r="B6" s="183" t="str">
        <f>'TEMPS-ponton'!B6</f>
        <v>CAUDEBEC EN CAUX ACVS 1</v>
      </c>
      <c r="C6" s="184" t="str">
        <f>'TEMPS-ponton'!C6</f>
        <v>Caudebec</v>
      </c>
      <c r="D6" s="184" t="str">
        <f>'TEMPS-ponton'!D6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290" t="str">
        <f>IF('Temps Pass'!G6&gt;0,'Temps Pass'!G6,"")</f>
        <v/>
      </c>
      <c r="H6" s="291">
        <f>IF('Temps Pass'!H6&gt;0,'Temps Pass'!H6,"")</f>
        <v>2.0925925925925959E-2</v>
      </c>
      <c r="I6" s="297">
        <f>IF('Temps Pass'!I6&gt;0,'Temps Pass'!I6,"")</f>
        <v>3.6365740740740726E-2</v>
      </c>
      <c r="J6" s="298" t="str">
        <f>IF('Temps Pass'!J6&gt;0,'Temps Pass'!J6,"")</f>
        <v/>
      </c>
      <c r="K6" s="291">
        <f>IF('Temps Pass'!K6&gt;0,'Temps Pass'!K6,"")</f>
        <v>5.6597222222222243E-2</v>
      </c>
      <c r="L6" s="473">
        <f>IF('Temps Pass'!L6&gt;0,'Temps Pass'!L6,"99:99:99")+T6</f>
        <v>7.2071759259259294E-2</v>
      </c>
      <c r="N6" s="317" t="str">
        <f>penalités!G6</f>
        <v/>
      </c>
      <c r="O6" s="318">
        <f>penalités!H6</f>
        <v>0</v>
      </c>
      <c r="P6" s="319" t="str">
        <f>penalités!I6</f>
        <v>99:99:99</v>
      </c>
      <c r="Q6" s="317" t="str">
        <f>penalités!J6</f>
        <v/>
      </c>
      <c r="R6" s="320">
        <f>penalités!K6</f>
        <v>0</v>
      </c>
      <c r="S6" s="321" t="str">
        <f>penalités!L6</f>
        <v>99:99:99</v>
      </c>
      <c r="T6" s="322">
        <f>penalités!M6</f>
        <v>0</v>
      </c>
      <c r="U6" s="326">
        <f>penalités!N6</f>
        <v>0</v>
      </c>
      <c r="V6" s="327">
        <f>penalités!O6</f>
        <v>0</v>
      </c>
      <c r="W6" s="327">
        <f>penalités!P6</f>
        <v>0</v>
      </c>
      <c r="X6" s="327">
        <f>penalités!Q6</f>
        <v>0</v>
      </c>
      <c r="Y6" s="327">
        <f>penalités!R6</f>
        <v>0</v>
      </c>
      <c r="Z6" s="327">
        <f>penalités!S6</f>
        <v>0</v>
      </c>
      <c r="AA6" s="328">
        <f>penalités!T6</f>
        <v>0</v>
      </c>
    </row>
    <row r="7" spans="1:28" ht="49.9" customHeight="1" x14ac:dyDescent="0.2">
      <c r="A7" s="276">
        <f>'TEMPS-ponton'!A7</f>
        <v>3</v>
      </c>
      <c r="B7" s="183" t="str">
        <f>'TEMPS-ponton'!B7</f>
        <v>ANDRESY CA CONFLUENT 2</v>
      </c>
      <c r="C7" s="184" t="str">
        <f>'TEMPS-ponton'!C7</f>
        <v>CAC 2</v>
      </c>
      <c r="D7" s="184" t="str">
        <f>'TEMPS-ponton'!D7</f>
        <v>Anna ALCALOIDEPOIXBLANC-Geoffrey GHIZZONI-Nathalie BOURGEOIS-Franck CHRISTIANNOT-NicOLAS delaunoy</v>
      </c>
      <c r="E7" s="200" t="str">
        <f>VLOOKUP(A7,Equipes!A:J,2,FALSE)</f>
        <v>M</v>
      </c>
      <c r="F7" s="201">
        <f>ROUND(VLOOKUP(A7,Equipes!$A$2:$J$41,10,0),0)</f>
        <v>55</v>
      </c>
      <c r="G7" s="290" t="str">
        <f>IF('Temps Pass'!G7&gt;0,'Temps Pass'!G7,"")</f>
        <v/>
      </c>
      <c r="H7" s="291">
        <f>IF('Temps Pass'!H7&gt;0,'Temps Pass'!H7,"")</f>
        <v>2.3472222222222228E-2</v>
      </c>
      <c r="I7" s="297">
        <f>IF('Temps Pass'!I7&gt;0,'Temps Pass'!I7,"")</f>
        <v>4.2233796296296311E-2</v>
      </c>
      <c r="J7" s="298" t="str">
        <f>IF('Temps Pass'!J7&gt;0,'Temps Pass'!J7,"")</f>
        <v/>
      </c>
      <c r="K7" s="291">
        <f>IF('Temps Pass'!K7&gt;0,'Temps Pass'!K7,"")</f>
        <v>6.4039351851851889E-2</v>
      </c>
      <c r="L7" s="473">
        <f>IF('Temps Pass'!L7&gt;0,'Temps Pass'!L7,"99:99:99")+T7</f>
        <v>8.181712962962967E-2</v>
      </c>
      <c r="N7" s="317" t="str">
        <f>penalités!G7</f>
        <v/>
      </c>
      <c r="O7" s="318">
        <f>penalités!H7</f>
        <v>0</v>
      </c>
      <c r="P7" s="319" t="str">
        <f>penalités!I7</f>
        <v>99:99:99</v>
      </c>
      <c r="Q7" s="317" t="str">
        <f>penalités!J7</f>
        <v/>
      </c>
      <c r="R7" s="320">
        <f>penalités!K7</f>
        <v>0</v>
      </c>
      <c r="S7" s="321" t="str">
        <f>penalités!L7</f>
        <v>99:99:99</v>
      </c>
      <c r="T7" s="322">
        <f>penalités!M7</f>
        <v>0</v>
      </c>
      <c r="U7" s="326">
        <f>penalités!N7</f>
        <v>0</v>
      </c>
      <c r="V7" s="327">
        <f>penalités!O7</f>
        <v>0</v>
      </c>
      <c r="W7" s="327">
        <f>penalités!P7</f>
        <v>0</v>
      </c>
      <c r="X7" s="327">
        <f>penalités!Q7</f>
        <v>0</v>
      </c>
      <c r="Y7" s="327">
        <f>penalités!R7</f>
        <v>0</v>
      </c>
      <c r="Z7" s="327">
        <f>penalités!S7</f>
        <v>0</v>
      </c>
      <c r="AA7" s="328">
        <f>penalités!T7</f>
        <v>0</v>
      </c>
    </row>
    <row r="8" spans="1:28" ht="49.9" customHeight="1" x14ac:dyDescent="0.2">
      <c r="A8" s="276">
        <f>'TEMPS-ponton'!A8</f>
        <v>4</v>
      </c>
      <c r="B8" s="183" t="str">
        <f>'TEMPS-ponton'!B8</f>
        <v>ANDRESY CA CONFLUENT 1</v>
      </c>
      <c r="C8" s="184" t="str">
        <f>'TEMPS-ponton'!C8</f>
        <v>CAC3</v>
      </c>
      <c r="D8" s="184" t="str">
        <f>'TEMPS-ponton'!D8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290" t="str">
        <f>IF('Temps Pass'!G8&gt;0,'Temps Pass'!G8,"")</f>
        <v/>
      </c>
      <c r="H8" s="291">
        <f>IF('Temps Pass'!H8&gt;0,'Temps Pass'!H8,"")</f>
        <v>2.0659722222222232E-2</v>
      </c>
      <c r="I8" s="297">
        <f>IF('Temps Pass'!I8&gt;0,'Temps Pass'!I8,"")</f>
        <v>3.7361111111111123E-2</v>
      </c>
      <c r="J8" s="298" t="str">
        <f>IF('Temps Pass'!J8&gt;0,'Temps Pass'!J8,"")</f>
        <v/>
      </c>
      <c r="K8" s="291">
        <f>IF('Temps Pass'!K8&gt;0,'Temps Pass'!K8,"")</f>
        <v>5.7476851851851862E-2</v>
      </c>
      <c r="L8" s="473">
        <f>IF('Temps Pass'!L8&gt;0,'Temps Pass'!L8,"99:99:99")+T8</f>
        <v>7.4618055555555562E-2</v>
      </c>
      <c r="N8" s="317" t="str">
        <f>penalités!G8</f>
        <v/>
      </c>
      <c r="O8" s="318">
        <f>penalités!H8</f>
        <v>0</v>
      </c>
      <c r="P8" s="319" t="str">
        <f>penalités!I8</f>
        <v>99:99:99</v>
      </c>
      <c r="Q8" s="317" t="str">
        <f>penalités!J8</f>
        <v/>
      </c>
      <c r="R8" s="320">
        <f>penalités!K8</f>
        <v>0</v>
      </c>
      <c r="S8" s="321" t="str">
        <f>penalités!L8</f>
        <v>99:99:99</v>
      </c>
      <c r="T8" s="322">
        <f>penalités!M8</f>
        <v>0</v>
      </c>
      <c r="U8" s="326">
        <f>penalités!N8</f>
        <v>0</v>
      </c>
      <c r="V8" s="327">
        <f>penalités!O8</f>
        <v>0</v>
      </c>
      <c r="W8" s="327">
        <f>penalités!P8</f>
        <v>0</v>
      </c>
      <c r="X8" s="327">
        <f>penalités!Q8</f>
        <v>0</v>
      </c>
      <c r="Y8" s="327">
        <f>penalités!R8</f>
        <v>0</v>
      </c>
      <c r="Z8" s="327">
        <f>penalités!S8</f>
        <v>0</v>
      </c>
      <c r="AA8" s="328">
        <f>penalités!T8</f>
        <v>0</v>
      </c>
    </row>
    <row r="9" spans="1:28" ht="49.9" customHeight="1" x14ac:dyDescent="0.2">
      <c r="A9" s="276">
        <f>'TEMPS-ponton'!A9</f>
        <v>5</v>
      </c>
      <c r="B9" s="183" t="str">
        <f>'TEMPS-ponton'!B9</f>
        <v>PORT-MARLY RC 1</v>
      </c>
      <c r="C9" s="184" t="str">
        <f>'TEMPS-ponton'!C9</f>
        <v>RCPM</v>
      </c>
      <c r="D9" s="184" t="str">
        <f>'TEMPS-ponton'!D9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290" t="str">
        <f>IF('Temps Pass'!G9&gt;0,'Temps Pass'!G9,"")</f>
        <v/>
      </c>
      <c r="H9" s="291">
        <f>IF('Temps Pass'!H9&gt;0,'Temps Pass'!H9,"")</f>
        <v>2.1157407407407458E-2</v>
      </c>
      <c r="I9" s="297">
        <f>IF('Temps Pass'!I9&gt;0,'Temps Pass'!I9,"")</f>
        <v>3.7893518518518521E-2</v>
      </c>
      <c r="J9" s="298" t="str">
        <f>IF('Temps Pass'!J9&gt;0,'Temps Pass'!J9,"")</f>
        <v/>
      </c>
      <c r="K9" s="291">
        <f>IF('Temps Pass'!K9&gt;0,'Temps Pass'!K9,"")</f>
        <v>5.9004629629629657E-2</v>
      </c>
      <c r="L9" s="473">
        <f>IF('Temps Pass'!L9&gt;0,'Temps Pass'!L9,"99:99:99")+T9</f>
        <v>7.5833333333333364E-2</v>
      </c>
      <c r="N9" s="317" t="str">
        <f>penalités!G9</f>
        <v/>
      </c>
      <c r="O9" s="318">
        <f>penalités!H9</f>
        <v>0</v>
      </c>
      <c r="P9" s="319" t="str">
        <f>penalités!I9</f>
        <v>99:99:99</v>
      </c>
      <c r="Q9" s="317" t="str">
        <f>penalités!J9</f>
        <v/>
      </c>
      <c r="R9" s="320">
        <f>penalités!K9</f>
        <v>0</v>
      </c>
      <c r="S9" s="321" t="str">
        <f>penalités!L9</f>
        <v>99:99:99</v>
      </c>
      <c r="T9" s="322">
        <f>penalités!M9</f>
        <v>0</v>
      </c>
      <c r="U9" s="326">
        <f>penalités!N9</f>
        <v>0</v>
      </c>
      <c r="V9" s="327">
        <f>penalités!O9</f>
        <v>0</v>
      </c>
      <c r="W9" s="327">
        <f>penalités!P9</f>
        <v>0</v>
      </c>
      <c r="X9" s="327">
        <f>penalités!Q9</f>
        <v>0</v>
      </c>
      <c r="Y9" s="327">
        <f>penalités!R9</f>
        <v>0</v>
      </c>
      <c r="Z9" s="327">
        <f>penalités!S9</f>
        <v>0</v>
      </c>
      <c r="AA9" s="328">
        <f>penalités!T9</f>
        <v>0</v>
      </c>
    </row>
    <row r="10" spans="1:28" ht="49.9" customHeight="1" x14ac:dyDescent="0.2">
      <c r="A10" s="276">
        <f>'TEMPS-ponton'!A10</f>
        <v>6</v>
      </c>
      <c r="B10" s="183" t="str">
        <f>'TEMPS-ponton'!B10</f>
        <v>BOULOGNE 92 2</v>
      </c>
      <c r="C10" s="184" t="str">
        <f>'TEMPS-ponton'!C10</f>
        <v>ACBB</v>
      </c>
      <c r="D10" s="184" t="str">
        <f>'TEMPS-ponton'!D10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290" t="str">
        <f>IF('Temps Pass'!G10&gt;0,'Temps Pass'!G10,"")</f>
        <v/>
      </c>
      <c r="H10" s="291">
        <f>IF('Temps Pass'!H10&gt;0,'Temps Pass'!H10,"")</f>
        <v>1.9780092592592557E-2</v>
      </c>
      <c r="I10" s="297">
        <f>IF('Temps Pass'!I10&gt;0,'Temps Pass'!I10,"")</f>
        <v>3.5196759259259247E-2</v>
      </c>
      <c r="J10" s="298" t="str">
        <f>IF('Temps Pass'!J10&gt;0,'Temps Pass'!J10,"")</f>
        <v/>
      </c>
      <c r="K10" s="291">
        <f>IF('Temps Pass'!K10&gt;0,'Temps Pass'!K10,"")</f>
        <v>5.4479166666666634E-2</v>
      </c>
      <c r="L10" s="473">
        <f>IF('Temps Pass'!L10&gt;0,'Temps Pass'!L10,"99:99:99")+T10</f>
        <v>6.9247685185185148E-2</v>
      </c>
      <c r="N10" s="317" t="str">
        <f>penalités!G10</f>
        <v/>
      </c>
      <c r="O10" s="318">
        <f>penalités!H10</f>
        <v>0</v>
      </c>
      <c r="P10" s="319" t="str">
        <f>penalités!I10</f>
        <v>99:99:99</v>
      </c>
      <c r="Q10" s="317" t="str">
        <f>penalités!J10</f>
        <v/>
      </c>
      <c r="R10" s="320">
        <f>penalités!K10</f>
        <v>0</v>
      </c>
      <c r="S10" s="321" t="str">
        <f>penalités!L10</f>
        <v>99:99:99</v>
      </c>
      <c r="T10" s="322">
        <f>penalités!M10</f>
        <v>0</v>
      </c>
      <c r="U10" s="326">
        <f>penalités!N10</f>
        <v>0</v>
      </c>
      <c r="V10" s="327">
        <f>penalités!O10</f>
        <v>0</v>
      </c>
      <c r="W10" s="327">
        <f>penalités!P10</f>
        <v>0</v>
      </c>
      <c r="X10" s="327">
        <f>penalités!Q10</f>
        <v>0</v>
      </c>
      <c r="Y10" s="327">
        <f>penalités!R10</f>
        <v>0</v>
      </c>
      <c r="Z10" s="327">
        <f>penalités!S10</f>
        <v>0</v>
      </c>
      <c r="AA10" s="328">
        <f>penalités!T10</f>
        <v>0</v>
      </c>
    </row>
    <row r="11" spans="1:28" ht="49.9" customHeight="1" x14ac:dyDescent="0.2">
      <c r="A11" s="276">
        <f>'TEMPS-ponton'!A11</f>
        <v>7</v>
      </c>
      <c r="B11" s="183" t="str">
        <f>'TEMPS-ponton'!B11</f>
        <v>VILLENNES - POISSY AC 3</v>
      </c>
      <c r="C11" s="184" t="str">
        <f>'TEMPS-ponton'!C11</f>
        <v>ACVP</v>
      </c>
      <c r="D11" s="184" t="str">
        <f>'TEMPS-ponton'!D11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290" t="str">
        <f>IF('Temps Pass'!G11&gt;0,'Temps Pass'!G11,"")</f>
        <v/>
      </c>
      <c r="H11" s="291">
        <f>IF('Temps Pass'!H11&gt;0,'Temps Pass'!H11,"")</f>
        <v>1.9965277777777735E-2</v>
      </c>
      <c r="I11" s="297">
        <f>IF('Temps Pass'!I11&gt;0,'Temps Pass'!I11,"")</f>
        <v>3.5729166666666645E-2</v>
      </c>
      <c r="J11" s="298" t="str">
        <f>IF('Temps Pass'!J11&gt;0,'Temps Pass'!J11,"")</f>
        <v/>
      </c>
      <c r="K11" s="291">
        <f>IF('Temps Pass'!K11&gt;0,'Temps Pass'!K11,"")</f>
        <v>5.5092592592592582E-2</v>
      </c>
      <c r="L11" s="473">
        <f>IF('Temps Pass'!L11&gt;0,'Temps Pass'!L11,"99:99:99")+T11</f>
        <v>7.0474537037036988E-2</v>
      </c>
      <c r="N11" s="317" t="str">
        <f>penalités!G11</f>
        <v/>
      </c>
      <c r="O11" s="318">
        <f>penalités!H11</f>
        <v>0</v>
      </c>
      <c r="P11" s="319" t="str">
        <f>penalités!I11</f>
        <v>99:99:99</v>
      </c>
      <c r="Q11" s="317" t="str">
        <f>penalités!J11</f>
        <v/>
      </c>
      <c r="R11" s="320">
        <f>penalités!K11</f>
        <v>0</v>
      </c>
      <c r="S11" s="321" t="str">
        <f>penalités!L11</f>
        <v>99:99:99</v>
      </c>
      <c r="T11" s="322">
        <f>penalités!M11</f>
        <v>0</v>
      </c>
      <c r="U11" s="326">
        <f>penalités!N11</f>
        <v>0</v>
      </c>
      <c r="V11" s="327">
        <f>penalités!O11</f>
        <v>0</v>
      </c>
      <c r="W11" s="327">
        <f>penalités!P11</f>
        <v>0</v>
      </c>
      <c r="X11" s="327">
        <f>penalités!Q11</f>
        <v>0</v>
      </c>
      <c r="Y11" s="327">
        <f>penalités!R11</f>
        <v>0</v>
      </c>
      <c r="Z11" s="327">
        <f>penalités!S11</f>
        <v>0</v>
      </c>
      <c r="AA11" s="328">
        <f>penalités!T11</f>
        <v>0</v>
      </c>
    </row>
    <row r="12" spans="1:28" ht="49.9" customHeight="1" x14ac:dyDescent="0.2">
      <c r="A12" s="276">
        <f>'TEMPS-ponton'!A12</f>
        <v>8</v>
      </c>
      <c r="B12" s="183" t="str">
        <f>'TEMPS-ponton'!B12</f>
        <v>JOINVILLE AMJ 1</v>
      </c>
      <c r="C12" s="184" t="str">
        <f>'TEMPS-ponton'!C12</f>
        <v>Joinville</v>
      </c>
      <c r="D12" s="184" t="str">
        <f>'TEMPS-ponton'!D12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290" t="str">
        <f>IF('Temps Pass'!G12&gt;0,'Temps Pass'!G12,"")</f>
        <v/>
      </c>
      <c r="H12" s="291">
        <f>IF('Temps Pass'!H12&gt;0,'Temps Pass'!H12,"")</f>
        <v>1.9155092592592571E-2</v>
      </c>
      <c r="I12" s="297">
        <f>IF('Temps Pass'!I12&gt;0,'Temps Pass'!I12,"")</f>
        <v>3.3391203703703687E-2</v>
      </c>
      <c r="J12" s="298" t="str">
        <f>IF('Temps Pass'!J12&gt;0,'Temps Pass'!J12,"")</f>
        <v/>
      </c>
      <c r="K12" s="291">
        <f>IF('Temps Pass'!K12&gt;0,'Temps Pass'!K12,"")</f>
        <v>5.1192129629629657E-2</v>
      </c>
      <c r="L12" s="473">
        <f>IF('Temps Pass'!L12&gt;0,'Temps Pass'!L12,"99:99:99")+T12</f>
        <v>6.495370370370368E-2</v>
      </c>
      <c r="N12" s="317" t="str">
        <f>penalités!G12</f>
        <v/>
      </c>
      <c r="O12" s="318">
        <f>penalités!H12</f>
        <v>0</v>
      </c>
      <c r="P12" s="319" t="str">
        <f>penalités!I12</f>
        <v>99:99:99</v>
      </c>
      <c r="Q12" s="317" t="str">
        <f>penalités!J12</f>
        <v/>
      </c>
      <c r="R12" s="320">
        <f>penalités!K12</f>
        <v>0</v>
      </c>
      <c r="S12" s="321" t="str">
        <f>penalités!L12</f>
        <v>99:99:99</v>
      </c>
      <c r="T12" s="322">
        <f>penalités!M12</f>
        <v>0</v>
      </c>
      <c r="U12" s="326">
        <f>penalités!N12</f>
        <v>0</v>
      </c>
      <c r="V12" s="327">
        <f>penalités!O12</f>
        <v>0</v>
      </c>
      <c r="W12" s="327">
        <f>penalités!P12</f>
        <v>0</v>
      </c>
      <c r="X12" s="327">
        <f>penalités!Q12</f>
        <v>0</v>
      </c>
      <c r="Y12" s="327">
        <f>penalités!R12</f>
        <v>0</v>
      </c>
      <c r="Z12" s="327">
        <f>penalités!S12</f>
        <v>0</v>
      </c>
      <c r="AA12" s="328">
        <f>penalités!T12</f>
        <v>0</v>
      </c>
    </row>
    <row r="13" spans="1:28" ht="49.9" customHeight="1" x14ac:dyDescent="0.2">
      <c r="A13" s="276">
        <f>'TEMPS-ponton'!A13</f>
        <v>9</v>
      </c>
      <c r="B13" s="183" t="str">
        <f>'TEMPS-ponton'!B13</f>
        <v>NOGENT SUR MARNE CN 1</v>
      </c>
      <c r="C13" s="184" t="str">
        <f>'TEMPS-ponton'!C13</f>
        <v>CN 1</v>
      </c>
      <c r="D13" s="184" t="str">
        <f>'TEMPS-ponton'!D13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290" t="str">
        <f>IF('Temps Pass'!G13&gt;0,'Temps Pass'!G13,"")</f>
        <v/>
      </c>
      <c r="H13" s="291">
        <f>IF('Temps Pass'!H13&gt;0,'Temps Pass'!H13,"")</f>
        <v>2.0000000000000018E-2</v>
      </c>
      <c r="I13" s="297">
        <f>IF('Temps Pass'!I13&gt;0,'Temps Pass'!I13,"")</f>
        <v>3.4976851851851898E-2</v>
      </c>
      <c r="J13" s="298" t="str">
        <f>IF('Temps Pass'!J13&gt;0,'Temps Pass'!J13,"")</f>
        <v/>
      </c>
      <c r="K13" s="291">
        <f>IF('Temps Pass'!K13&gt;0,'Temps Pass'!K13,"")</f>
        <v>5.5312500000000042E-2</v>
      </c>
      <c r="L13" s="473">
        <f>IF('Temps Pass'!L13&gt;0,'Temps Pass'!L13,"99:99:99")+T13</f>
        <v>7.1944444444444478E-2</v>
      </c>
      <c r="N13" s="317" t="str">
        <f>penalités!G13</f>
        <v/>
      </c>
      <c r="O13" s="318">
        <f>penalités!H13</f>
        <v>0</v>
      </c>
      <c r="P13" s="319" t="str">
        <f>penalités!I13</f>
        <v>99:99:99</v>
      </c>
      <c r="Q13" s="317" t="str">
        <f>penalités!J13</f>
        <v/>
      </c>
      <c r="R13" s="320">
        <f>penalités!K13</f>
        <v>0</v>
      </c>
      <c r="S13" s="321" t="str">
        <f>penalités!L13</f>
        <v>99:99:99</v>
      </c>
      <c r="T13" s="322">
        <f>penalités!M13</f>
        <v>0</v>
      </c>
      <c r="U13" s="326">
        <f>penalités!N13</f>
        <v>0</v>
      </c>
      <c r="V13" s="327">
        <f>penalités!O13</f>
        <v>0</v>
      </c>
      <c r="W13" s="327">
        <f>penalités!P13</f>
        <v>0</v>
      </c>
      <c r="X13" s="327">
        <f>penalités!Q13</f>
        <v>0</v>
      </c>
      <c r="Y13" s="327">
        <f>penalités!R13</f>
        <v>0</v>
      </c>
      <c r="Z13" s="327">
        <f>penalités!S13</f>
        <v>0</v>
      </c>
      <c r="AA13" s="328">
        <f>penalités!T13</f>
        <v>0</v>
      </c>
    </row>
    <row r="14" spans="1:28" ht="49.9" customHeight="1" x14ac:dyDescent="0.2">
      <c r="A14" s="276">
        <f>'TEMPS-ponton'!A14</f>
        <v>10</v>
      </c>
      <c r="B14" s="183" t="str">
        <f>'TEMPS-ponton'!B14</f>
        <v>NOGENT SUR MARNE CN 2</v>
      </c>
      <c r="C14" s="184" t="str">
        <f>'TEMPS-ponton'!C14</f>
        <v>CN2</v>
      </c>
      <c r="D14" s="184" t="str">
        <f>'TEMPS-ponton'!D14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290" t="str">
        <f>IF('Temps Pass'!G14&gt;0,'Temps Pass'!G14,"")</f>
        <v/>
      </c>
      <c r="H14" s="291">
        <f>IF('Temps Pass'!H14&gt;0,'Temps Pass'!H14,"")</f>
        <v>1.8912037037037033E-2</v>
      </c>
      <c r="I14" s="297">
        <f>IF('Temps Pass'!I14&gt;0,'Temps Pass'!I14,"")</f>
        <v>3.3159722222222188E-2</v>
      </c>
      <c r="J14" s="298" t="str">
        <f>IF('Temps Pass'!J14&gt;0,'Temps Pass'!J14,"")</f>
        <v/>
      </c>
      <c r="K14" s="291">
        <f>IF('Temps Pass'!K14&gt;0,'Temps Pass'!K14,"")</f>
        <v>5.2384259259259214E-2</v>
      </c>
      <c r="L14" s="473">
        <f>IF('Temps Pass'!L14&gt;0,'Temps Pass'!L14,"99:99:99")+T14</f>
        <v>6.7291666666666639E-2</v>
      </c>
      <c r="N14" s="317" t="str">
        <f>penalités!G14</f>
        <v/>
      </c>
      <c r="O14" s="318">
        <f>penalités!H14</f>
        <v>0</v>
      </c>
      <c r="P14" s="319" t="str">
        <f>penalités!I14</f>
        <v>99:99:99</v>
      </c>
      <c r="Q14" s="317" t="str">
        <f>penalités!J14</f>
        <v/>
      </c>
      <c r="R14" s="320">
        <f>penalités!K14</f>
        <v>0</v>
      </c>
      <c r="S14" s="321" t="str">
        <f>penalités!L14</f>
        <v>99:99:99</v>
      </c>
      <c r="T14" s="322">
        <f>penalités!M14</f>
        <v>0</v>
      </c>
      <c r="U14" s="326">
        <f>penalités!N14</f>
        <v>0</v>
      </c>
      <c r="V14" s="327">
        <f>penalités!O14</f>
        <v>0</v>
      </c>
      <c r="W14" s="327">
        <f>penalités!P14</f>
        <v>0</v>
      </c>
      <c r="X14" s="327">
        <f>penalités!Q14</f>
        <v>0</v>
      </c>
      <c r="Y14" s="327">
        <f>penalités!R14</f>
        <v>0</v>
      </c>
      <c r="Z14" s="327">
        <f>penalités!S14</f>
        <v>0</v>
      </c>
      <c r="AA14" s="328">
        <f>penalités!T14</f>
        <v>0</v>
      </c>
    </row>
    <row r="15" spans="1:28" ht="49.9" customHeight="1" x14ac:dyDescent="0.2">
      <c r="A15" s="276">
        <f>'TEMPS-ponton'!A15</f>
        <v>11</v>
      </c>
      <c r="B15" s="183" t="str">
        <f>'TEMPS-ponton'!B15</f>
        <v>BOULOGNE 92 1</v>
      </c>
      <c r="C15" s="184" t="str">
        <f>'TEMPS-ponton'!C15</f>
        <v>ACBB</v>
      </c>
      <c r="D15" s="184" t="str">
        <f>'TEMPS-ponton'!D15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290" t="str">
        <f>IF('Temps Pass'!G15&gt;0,'Temps Pass'!G15,"")</f>
        <v/>
      </c>
      <c r="H15" s="291">
        <f>IF('Temps Pass'!H15&gt;0,'Temps Pass'!H15,"")</f>
        <v>2.0914351851851865E-2</v>
      </c>
      <c r="I15" s="297">
        <f>IF('Temps Pass'!I15&gt;0,'Temps Pass'!I15,"")</f>
        <v>3.7962962962962976E-2</v>
      </c>
      <c r="J15" s="298" t="str">
        <f>IF('Temps Pass'!J15&gt;0,'Temps Pass'!J15,"")</f>
        <v/>
      </c>
      <c r="K15" s="291">
        <f>IF('Temps Pass'!K15&gt;0,'Temps Pass'!K15,"")</f>
        <v>1.7997685185185186E-2</v>
      </c>
      <c r="L15" s="473">
        <f>IF('Temps Pass'!L15&gt;0,'Temps Pass'!L15,"99:99:99")+T15</f>
        <v>7.7025462962962976E-2</v>
      </c>
      <c r="N15" s="317" t="str">
        <f>penalités!G15</f>
        <v/>
      </c>
      <c r="O15" s="318">
        <f>penalités!H15</f>
        <v>0</v>
      </c>
      <c r="P15" s="319" t="str">
        <f>penalités!I15</f>
        <v>99:99:99</v>
      </c>
      <c r="Q15" s="317" t="str">
        <f>penalités!J15</f>
        <v/>
      </c>
      <c r="R15" s="320">
        <f>penalités!K15</f>
        <v>0</v>
      </c>
      <c r="S15" s="321" t="str">
        <f>penalités!L15</f>
        <v>99:99:99</v>
      </c>
      <c r="T15" s="322">
        <f>penalités!M15</f>
        <v>0</v>
      </c>
      <c r="U15" s="326">
        <f>penalités!N15</f>
        <v>0</v>
      </c>
      <c r="V15" s="327">
        <f>penalités!O15</f>
        <v>0</v>
      </c>
      <c r="W15" s="327">
        <f>penalités!P15</f>
        <v>0</v>
      </c>
      <c r="X15" s="327">
        <f>penalités!Q15</f>
        <v>0</v>
      </c>
      <c r="Y15" s="327">
        <f>penalités!R15</f>
        <v>0</v>
      </c>
      <c r="Z15" s="327">
        <f>penalités!S15</f>
        <v>0</v>
      </c>
      <c r="AA15" s="328">
        <f>penalités!T15</f>
        <v>0</v>
      </c>
    </row>
    <row r="16" spans="1:28" ht="49.9" customHeight="1" x14ac:dyDescent="0.2">
      <c r="A16" s="276">
        <f>'TEMPS-ponton'!A16</f>
        <v>12</v>
      </c>
      <c r="B16" s="183" t="str">
        <f>'TEMPS-ponton'!B16</f>
        <v>EVRY SCA 2</v>
      </c>
      <c r="C16" s="184" t="str">
        <f>'TEMPS-ponton'!C16</f>
        <v>SCA2</v>
      </c>
      <c r="D16" s="184" t="str">
        <f>'TEMPS-ponton'!D16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290" t="str">
        <f>IF('Temps Pass'!G16&gt;0,'Temps Pass'!G16,"")</f>
        <v/>
      </c>
      <c r="H16" s="291">
        <f>IF('Temps Pass'!H16&gt;0,'Temps Pass'!H16,"")</f>
        <v>1.8217592592592591E-2</v>
      </c>
      <c r="I16" s="297">
        <f>IF('Temps Pass'!I16&gt;0,'Temps Pass'!I16,"")</f>
        <v>3.2210648148148113E-2</v>
      </c>
      <c r="J16" s="298" t="str">
        <f>IF('Temps Pass'!J16&gt;0,'Temps Pass'!J16,"")</f>
        <v/>
      </c>
      <c r="K16" s="291">
        <f>IF('Temps Pass'!K16&gt;0,'Temps Pass'!K16,"")</f>
        <v>5.0173611111111072E-2</v>
      </c>
      <c r="L16" s="473">
        <f>IF('Temps Pass'!L16&gt;0,'Temps Pass'!L16,"99:99:99")+T16</f>
        <v>6.7280092592592558E-2</v>
      </c>
      <c r="N16" s="317" t="str">
        <f>penalités!G16</f>
        <v/>
      </c>
      <c r="O16" s="318">
        <f>penalités!H16</f>
        <v>0</v>
      </c>
      <c r="P16" s="319" t="str">
        <f>penalités!I16</f>
        <v>99:99:99</v>
      </c>
      <c r="Q16" s="317" t="str">
        <f>penalités!J16</f>
        <v/>
      </c>
      <c r="R16" s="320">
        <f>penalités!K16</f>
        <v>0</v>
      </c>
      <c r="S16" s="321" t="str">
        <f>penalités!L16</f>
        <v>99:99:99</v>
      </c>
      <c r="T16" s="322">
        <f>penalités!M16</f>
        <v>3.472222222222222E-3</v>
      </c>
      <c r="U16" s="326">
        <f>penalités!N16</f>
        <v>3.472222222222222E-3</v>
      </c>
      <c r="V16" s="327">
        <f>penalités!O16</f>
        <v>0</v>
      </c>
      <c r="W16" s="327">
        <f>penalités!P16</f>
        <v>0</v>
      </c>
      <c r="X16" s="327">
        <f>penalités!Q16</f>
        <v>0</v>
      </c>
      <c r="Y16" s="327">
        <f>penalités!R16</f>
        <v>0</v>
      </c>
      <c r="Z16" s="327">
        <f>penalités!S16</f>
        <v>0</v>
      </c>
      <c r="AA16" s="328">
        <f>penalités!T16</f>
        <v>0</v>
      </c>
    </row>
    <row r="17" spans="1:27" ht="49.9" customHeight="1" x14ac:dyDescent="0.2">
      <c r="A17" s="276">
        <f>'TEMPS-ponton'!A17</f>
        <v>13</v>
      </c>
      <c r="B17" s="183" t="str">
        <f>'TEMPS-ponton'!B17</f>
        <v>PORT-MARLY RC 2</v>
      </c>
      <c r="C17" s="184" t="str">
        <f>'TEMPS-ponton'!C17</f>
        <v>RCPM2</v>
      </c>
      <c r="D17" s="184" t="str">
        <f>'TEMPS-ponton'!D17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290" t="str">
        <f>IF('Temps Pass'!G17&gt;0,'Temps Pass'!G17,"")</f>
        <v/>
      </c>
      <c r="H17" s="291">
        <f>IF('Temps Pass'!H17&gt;0,'Temps Pass'!H17,"")</f>
        <v>1.7754629629629648E-2</v>
      </c>
      <c r="I17" s="297">
        <f>IF('Temps Pass'!I17&gt;0,'Temps Pass'!I17,"")</f>
        <v>3.1770833333333359E-2</v>
      </c>
      <c r="J17" s="298" t="str">
        <f>IF('Temps Pass'!J17&gt;0,'Temps Pass'!J17,"")</f>
        <v/>
      </c>
      <c r="K17" s="291">
        <f>IF('Temps Pass'!K17&gt;0,'Temps Pass'!K17,"")</f>
        <v>4.9479166666666685E-2</v>
      </c>
      <c r="L17" s="473">
        <f>IF('Temps Pass'!L17&gt;0,'Temps Pass'!L17,"99:99:99")+T17</f>
        <v>6.7349537037037069E-2</v>
      </c>
      <c r="N17" s="317" t="str">
        <f>penalités!G17</f>
        <v/>
      </c>
      <c r="O17" s="318">
        <f>penalités!H17</f>
        <v>0</v>
      </c>
      <c r="P17" s="319" t="str">
        <f>penalités!I17</f>
        <v>99:99:99</v>
      </c>
      <c r="Q17" s="317" t="str">
        <f>penalités!J17</f>
        <v/>
      </c>
      <c r="R17" s="320">
        <f>penalités!K17</f>
        <v>0</v>
      </c>
      <c r="S17" s="321" t="str">
        <f>penalités!L17</f>
        <v>99:99:99</v>
      </c>
      <c r="T17" s="322">
        <f>penalités!M17</f>
        <v>3.472222222222222E-3</v>
      </c>
      <c r="U17" s="326">
        <f>penalités!N17</f>
        <v>3.472222222222222E-3</v>
      </c>
      <c r="V17" s="327">
        <f>penalités!O17</f>
        <v>0</v>
      </c>
      <c r="W17" s="327">
        <f>penalités!P17</f>
        <v>0</v>
      </c>
      <c r="X17" s="327">
        <f>penalités!Q17</f>
        <v>0</v>
      </c>
      <c r="Y17" s="327">
        <f>penalités!R17</f>
        <v>0</v>
      </c>
      <c r="Z17" s="327">
        <f>penalités!S17</f>
        <v>0</v>
      </c>
      <c r="AA17" s="328">
        <f>penalités!T17</f>
        <v>0</v>
      </c>
    </row>
    <row r="18" spans="1:27" ht="49.9" customHeight="1" x14ac:dyDescent="0.2">
      <c r="A18" s="276">
        <f>'TEMPS-ponton'!A18</f>
        <v>14</v>
      </c>
      <c r="B18" s="183" t="str">
        <f>'TEMPS-ponton'!B18</f>
        <v>MAISONS MESNIL CERAMM 1</v>
      </c>
      <c r="C18" s="184" t="str">
        <f>'TEMPS-ponton'!C18</f>
        <v>CERAMM1</v>
      </c>
      <c r="D18" s="184" t="str">
        <f>'TEMPS-ponton'!D18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290" t="str">
        <f>IF('Temps Pass'!G18&gt;0,'Temps Pass'!G18,"")</f>
        <v/>
      </c>
      <c r="H18" s="291">
        <f>IF('Temps Pass'!H18&gt;0,'Temps Pass'!H18,"")</f>
        <v>1.9768518518518519E-2</v>
      </c>
      <c r="I18" s="297">
        <f>IF('Temps Pass'!I18&gt;0,'Temps Pass'!I18,"")</f>
        <v>3.4629629629629621E-2</v>
      </c>
      <c r="J18" s="298" t="str">
        <f>IF('Temps Pass'!J18&gt;0,'Temps Pass'!J18,"")</f>
        <v/>
      </c>
      <c r="K18" s="291">
        <f>IF('Temps Pass'!K18&gt;0,'Temps Pass'!K18,"")</f>
        <v>5.5034722222222221E-2</v>
      </c>
      <c r="L18" s="473">
        <f>IF('Temps Pass'!L18&gt;0,'Temps Pass'!L18,"99:99:99")+T18</f>
        <v>7.1006944444444442E-2</v>
      </c>
      <c r="N18" s="317" t="str">
        <f>penalités!G18</f>
        <v/>
      </c>
      <c r="O18" s="318">
        <f>penalités!H18</f>
        <v>0</v>
      </c>
      <c r="P18" s="319" t="str">
        <f>penalités!I18</f>
        <v>99:99:99</v>
      </c>
      <c r="Q18" s="317" t="str">
        <f>penalités!J18</f>
        <v/>
      </c>
      <c r="R18" s="320">
        <f>penalités!K18</f>
        <v>0</v>
      </c>
      <c r="S18" s="321" t="str">
        <f>penalités!L18</f>
        <v>99:99:99</v>
      </c>
      <c r="T18" s="322">
        <f>penalités!M18</f>
        <v>0</v>
      </c>
      <c r="U18" s="326">
        <f>penalités!N18</f>
        <v>0</v>
      </c>
      <c r="V18" s="327">
        <f>penalités!O18</f>
        <v>0</v>
      </c>
      <c r="W18" s="327">
        <f>penalités!P18</f>
        <v>0</v>
      </c>
      <c r="X18" s="327">
        <f>penalités!Q18</f>
        <v>0</v>
      </c>
      <c r="Y18" s="327">
        <f>penalités!R18</f>
        <v>0</v>
      </c>
      <c r="Z18" s="327">
        <f>penalités!S18</f>
        <v>0</v>
      </c>
      <c r="AA18" s="328">
        <f>penalités!T18</f>
        <v>0</v>
      </c>
    </row>
    <row r="19" spans="1:27" ht="49.9" customHeight="1" x14ac:dyDescent="0.2">
      <c r="A19" s="276">
        <f>'TEMPS-ponton'!A19</f>
        <v>15</v>
      </c>
      <c r="B19" s="183" t="str">
        <f>'TEMPS-ponton'!B19</f>
        <v>SOISY SUR SEINE CN 1</v>
      </c>
      <c r="C19" s="184" t="str">
        <f>'TEMPS-ponton'!C19</f>
        <v>CN1</v>
      </c>
      <c r="D19" s="184" t="str">
        <f>'TEMPS-ponton'!D19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290" t="str">
        <f>IF('Temps Pass'!G19&gt;0,'Temps Pass'!G19,"")</f>
        <v/>
      </c>
      <c r="H19" s="291">
        <f>IF('Temps Pass'!H19&gt;0,'Temps Pass'!H19,"")</f>
        <v>1.9039351851851849E-2</v>
      </c>
      <c r="I19" s="297">
        <f>IF('Temps Pass'!I19&gt;0,'Temps Pass'!I19,"")</f>
        <v>3.2719907407407378E-2</v>
      </c>
      <c r="J19" s="298" t="str">
        <f>IF('Temps Pass'!J19&gt;0,'Temps Pass'!J19,"")</f>
        <v/>
      </c>
      <c r="K19" s="291">
        <f>IF('Temps Pass'!K19&gt;0,'Temps Pass'!K19,"")</f>
        <v>5.0590277777777748E-2</v>
      </c>
      <c r="L19" s="473">
        <f>IF('Temps Pass'!L19&gt;0,'Temps Pass'!L19,"99:99:99")+T19</f>
        <v>6.884259259259258E-2</v>
      </c>
      <c r="N19" s="317" t="str">
        <f>penalités!G19</f>
        <v/>
      </c>
      <c r="O19" s="318">
        <f>penalités!H19</f>
        <v>0</v>
      </c>
      <c r="P19" s="319" t="str">
        <f>penalités!I19</f>
        <v>99:99:99</v>
      </c>
      <c r="Q19" s="317" t="str">
        <f>penalités!J19</f>
        <v/>
      </c>
      <c r="R19" s="320">
        <f>penalités!K19</f>
        <v>0</v>
      </c>
      <c r="S19" s="321" t="str">
        <f>penalités!L19</f>
        <v>99:99:99</v>
      </c>
      <c r="T19" s="322">
        <f>penalités!M19</f>
        <v>3.472222222222222E-3</v>
      </c>
      <c r="U19" s="326">
        <f>penalités!N19</f>
        <v>0</v>
      </c>
      <c r="V19" s="327">
        <f>penalités!O19</f>
        <v>0</v>
      </c>
      <c r="W19" s="327">
        <f>penalités!P19</f>
        <v>0</v>
      </c>
      <c r="X19" s="327">
        <f>penalités!Q19</f>
        <v>3.472222222222222E-3</v>
      </c>
      <c r="Y19" s="327">
        <f>penalités!R19</f>
        <v>0</v>
      </c>
      <c r="Z19" s="327">
        <f>penalités!S19</f>
        <v>0</v>
      </c>
      <c r="AA19" s="328">
        <f>penalités!T19</f>
        <v>0</v>
      </c>
    </row>
    <row r="20" spans="1:27" ht="49.9" customHeight="1" x14ac:dyDescent="0.2">
      <c r="A20" s="276">
        <f>'TEMPS-ponton'!A20</f>
        <v>16</v>
      </c>
      <c r="B20" s="183" t="str">
        <f>'TEMPS-ponton'!B20</f>
        <v>PORT-MARLY RC 1</v>
      </c>
      <c r="C20" s="184" t="str">
        <f>'TEMPS-ponton'!C20</f>
        <v>RCPM1</v>
      </c>
      <c r="D20" s="184" t="str">
        <f>'TEMPS-ponton'!D20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290" t="str">
        <f>IF('Temps Pass'!G20&gt;0,'Temps Pass'!G20,"")</f>
        <v/>
      </c>
      <c r="H20" s="291">
        <f>IF('Temps Pass'!H20&gt;0,'Temps Pass'!H20,"")</f>
        <v>1.743055555555556E-2</v>
      </c>
      <c r="I20" s="297">
        <f>IF('Temps Pass'!I20&gt;0,'Temps Pass'!I20,"")</f>
        <v>3.0509259259259291E-2</v>
      </c>
      <c r="J20" s="298" t="str">
        <f>IF('Temps Pass'!J20&gt;0,'Temps Pass'!J20,"")</f>
        <v/>
      </c>
      <c r="K20" s="291">
        <f>IF('Temps Pass'!K20&gt;0,'Temps Pass'!K20,"")</f>
        <v>4.6574074074074101E-2</v>
      </c>
      <c r="L20" s="473">
        <f>IF('Temps Pass'!L20&gt;0,'Temps Pass'!L20,"99:99:99")+T20</f>
        <v>6.2789351851851874E-2</v>
      </c>
      <c r="N20" s="317" t="str">
        <f>penalités!G20</f>
        <v/>
      </c>
      <c r="O20" s="318">
        <f>penalités!H20</f>
        <v>0</v>
      </c>
      <c r="P20" s="319" t="str">
        <f>penalités!I20</f>
        <v>99:99:99</v>
      </c>
      <c r="Q20" s="317" t="str">
        <f>penalités!J20</f>
        <v/>
      </c>
      <c r="R20" s="320">
        <f>penalités!K20</f>
        <v>0</v>
      </c>
      <c r="S20" s="321" t="str">
        <f>penalités!L20</f>
        <v>99:99:99</v>
      </c>
      <c r="T20" s="322">
        <f>penalités!M20</f>
        <v>3.472222222222222E-3</v>
      </c>
      <c r="U20" s="326">
        <f>penalités!N20</f>
        <v>0</v>
      </c>
      <c r="V20" s="327">
        <f>penalités!O20</f>
        <v>0</v>
      </c>
      <c r="W20" s="327">
        <f>penalités!P20</f>
        <v>0</v>
      </c>
      <c r="X20" s="327">
        <f>penalités!Q20</f>
        <v>3.472222222222222E-3</v>
      </c>
      <c r="Y20" s="327">
        <f>penalités!R20</f>
        <v>0</v>
      </c>
      <c r="Z20" s="327">
        <f>penalités!S20</f>
        <v>0</v>
      </c>
      <c r="AA20" s="328">
        <f>penalités!T20</f>
        <v>0</v>
      </c>
    </row>
    <row r="21" spans="1:27" ht="49.9" customHeight="1" x14ac:dyDescent="0.2">
      <c r="A21" s="276">
        <f>'TEMPS-ponton'!A21</f>
        <v>17</v>
      </c>
      <c r="B21" s="183" t="str">
        <f>'TEMPS-ponton'!B21</f>
        <v>ANDRESY CA CONFLUENT 1</v>
      </c>
      <c r="C21" s="184" t="str">
        <f>'TEMPS-ponton'!C21</f>
        <v>CAC1</v>
      </c>
      <c r="D21" s="184" t="str">
        <f>'TEMPS-ponton'!D21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290" t="str">
        <f>IF('Temps Pass'!G21&gt;0,'Temps Pass'!G21,"")</f>
        <v/>
      </c>
      <c r="H21" s="291">
        <f>IF('Temps Pass'!H21&gt;0,'Temps Pass'!H21,"")</f>
        <v>2.3587962962962949E-2</v>
      </c>
      <c r="I21" s="297">
        <f>IF('Temps Pass'!I21&gt;0,'Temps Pass'!I21,"")</f>
        <v>4.1435185185185186E-2</v>
      </c>
      <c r="J21" s="298" t="str">
        <f>IF('Temps Pass'!J21&gt;0,'Temps Pass'!J21,"")</f>
        <v/>
      </c>
      <c r="K21" s="291">
        <f>IF('Temps Pass'!K21&gt;0,'Temps Pass'!K21,"")</f>
        <v>6.5289351851851862E-2</v>
      </c>
      <c r="L21" s="473">
        <f>IF('Temps Pass'!L21&gt;0,'Temps Pass'!L21,"99:99:99")+T21</f>
        <v>8.4143518518518479E-2</v>
      </c>
      <c r="N21" s="317" t="str">
        <f>penalités!G21</f>
        <v/>
      </c>
      <c r="O21" s="318">
        <f>penalités!H21</f>
        <v>0</v>
      </c>
      <c r="P21" s="319" t="str">
        <f>penalités!I21</f>
        <v>99:99:99</v>
      </c>
      <c r="Q21" s="317" t="str">
        <f>penalités!J21</f>
        <v/>
      </c>
      <c r="R21" s="320">
        <f>penalités!K21</f>
        <v>0</v>
      </c>
      <c r="S21" s="321" t="str">
        <f>penalités!L21</f>
        <v>99:99:99</v>
      </c>
      <c r="T21" s="322">
        <f>penalités!M21</f>
        <v>0</v>
      </c>
      <c r="U21" s="326">
        <f>penalités!N21</f>
        <v>0</v>
      </c>
      <c r="V21" s="327">
        <f>penalités!O21</f>
        <v>0</v>
      </c>
      <c r="W21" s="327">
        <f>penalités!P21</f>
        <v>0</v>
      </c>
      <c r="X21" s="327">
        <f>penalités!Q21</f>
        <v>0</v>
      </c>
      <c r="Y21" s="327">
        <f>penalités!R21</f>
        <v>0</v>
      </c>
      <c r="Z21" s="327">
        <f>penalités!S21</f>
        <v>0</v>
      </c>
      <c r="AA21" s="328">
        <f>penalités!T21</f>
        <v>0</v>
      </c>
    </row>
    <row r="22" spans="1:27" ht="49.9" customHeight="1" x14ac:dyDescent="0.2">
      <c r="A22" s="276">
        <f>'TEMPS-ponton'!A22</f>
        <v>18</v>
      </c>
      <c r="B22" s="183" t="str">
        <f>'TEMPS-ponton'!B22</f>
        <v>MAISONS MESNIL CERAMM 2</v>
      </c>
      <c r="C22" s="184" t="str">
        <f>'TEMPS-ponton'!C22</f>
        <v>CERAMM2</v>
      </c>
      <c r="D22" s="184" t="str">
        <f>'TEMPS-ponton'!D22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290" t="str">
        <f>IF('Temps Pass'!G22&gt;0,'Temps Pass'!G22,"")</f>
        <v/>
      </c>
      <c r="H22" s="291">
        <f>IF('Temps Pass'!H22&gt;0,'Temps Pass'!H22,"")</f>
        <v>2.0023148148148151E-2</v>
      </c>
      <c r="I22" s="297">
        <f>IF('Temps Pass'!I22&gt;0,'Temps Pass'!I22,"")</f>
        <v>3.5520833333333335E-2</v>
      </c>
      <c r="J22" s="298" t="str">
        <f>IF('Temps Pass'!J22&gt;0,'Temps Pass'!J22,"")</f>
        <v/>
      </c>
      <c r="K22" s="291">
        <f>IF('Temps Pass'!K22&gt;0,'Temps Pass'!K22,"")</f>
        <v>5.5219907407407398E-2</v>
      </c>
      <c r="L22" s="473">
        <f>IF('Temps Pass'!L22&gt;0,'Temps Pass'!L22,"99:99:99")+T22</f>
        <v>7.0578703703703671E-2</v>
      </c>
      <c r="N22" s="317" t="str">
        <f>penalités!G22</f>
        <v/>
      </c>
      <c r="O22" s="318">
        <f>penalités!H22</f>
        <v>0</v>
      </c>
      <c r="P22" s="319" t="str">
        <f>penalités!I22</f>
        <v>99:99:99</v>
      </c>
      <c r="Q22" s="317" t="str">
        <f>penalités!J22</f>
        <v/>
      </c>
      <c r="R22" s="320">
        <f>penalités!K22</f>
        <v>0</v>
      </c>
      <c r="S22" s="321" t="str">
        <f>penalités!L22</f>
        <v>99:99:99</v>
      </c>
      <c r="T22" s="322">
        <f>penalités!M22</f>
        <v>0</v>
      </c>
      <c r="U22" s="326">
        <f>penalités!N22</f>
        <v>0</v>
      </c>
      <c r="V22" s="327">
        <f>penalités!O22</f>
        <v>0</v>
      </c>
      <c r="W22" s="327">
        <f>penalités!P22</f>
        <v>0</v>
      </c>
      <c r="X22" s="327">
        <f>penalités!Q22</f>
        <v>0</v>
      </c>
      <c r="Y22" s="327">
        <f>penalités!R22</f>
        <v>0</v>
      </c>
      <c r="Z22" s="327">
        <f>penalités!S22</f>
        <v>0</v>
      </c>
      <c r="AA22" s="328">
        <f>penalités!T22</f>
        <v>0</v>
      </c>
    </row>
    <row r="23" spans="1:27" ht="49.9" customHeight="1" x14ac:dyDescent="0.2">
      <c r="A23" s="276">
        <f>'TEMPS-ponton'!A23</f>
        <v>19</v>
      </c>
      <c r="B23" s="183" t="str">
        <f>'TEMPS-ponton'!B23</f>
        <v>VILLENNES - POISSY AC 1</v>
      </c>
      <c r="C23" s="184" t="str">
        <f>'TEMPS-ponton'!C23</f>
        <v>ACVP1</v>
      </c>
      <c r="D23" s="184" t="str">
        <f>'TEMPS-ponton'!D23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290" t="str">
        <f>IF('Temps Pass'!G23&gt;0,'Temps Pass'!G23,"")</f>
        <v/>
      </c>
      <c r="H23" s="291">
        <f>IF('Temps Pass'!H23&gt;0,'Temps Pass'!H23,"")</f>
        <v>2.0787037037037048E-2</v>
      </c>
      <c r="I23" s="297">
        <f>IF('Temps Pass'!I23&gt;0,'Temps Pass'!I23,"")</f>
        <v>3.6134259259259283E-2</v>
      </c>
      <c r="J23" s="298" t="str">
        <f>IF('Temps Pass'!J23&gt;0,'Temps Pass'!J23,"")</f>
        <v/>
      </c>
      <c r="K23" s="291">
        <f>IF('Temps Pass'!K23&gt;0,'Temps Pass'!K23,"")</f>
        <v>5.5405092592592631E-2</v>
      </c>
      <c r="L23" s="473">
        <f>IF('Temps Pass'!L23&gt;0,'Temps Pass'!L23,"99:99:99")+T23</f>
        <v>7.0092592592592595E-2</v>
      </c>
      <c r="N23" s="317" t="str">
        <f>penalités!G23</f>
        <v/>
      </c>
      <c r="O23" s="318">
        <f>penalités!H23</f>
        <v>0</v>
      </c>
      <c r="P23" s="319" t="str">
        <f>penalités!I23</f>
        <v>99:99:99</v>
      </c>
      <c r="Q23" s="317" t="str">
        <f>penalités!J23</f>
        <v/>
      </c>
      <c r="R23" s="320">
        <f>penalités!K23</f>
        <v>0</v>
      </c>
      <c r="S23" s="321" t="str">
        <f>penalités!L23</f>
        <v>99:99:99</v>
      </c>
      <c r="T23" s="322">
        <f>penalités!M23</f>
        <v>0</v>
      </c>
      <c r="U23" s="326">
        <f>penalités!N23</f>
        <v>0</v>
      </c>
      <c r="V23" s="327">
        <f>penalités!O23</f>
        <v>0</v>
      </c>
      <c r="W23" s="327">
        <f>penalités!P23</f>
        <v>0</v>
      </c>
      <c r="X23" s="327">
        <f>penalités!Q23</f>
        <v>0</v>
      </c>
      <c r="Y23" s="327">
        <f>penalités!R23</f>
        <v>0</v>
      </c>
      <c r="Z23" s="327">
        <f>penalités!S23</f>
        <v>0</v>
      </c>
      <c r="AA23" s="328">
        <f>penalités!T23</f>
        <v>0</v>
      </c>
    </row>
    <row r="24" spans="1:27" ht="49.9" customHeight="1" x14ac:dyDescent="0.2">
      <c r="A24" s="276">
        <f>'TEMPS-ponton'!A24</f>
        <v>20</v>
      </c>
      <c r="B24" s="183" t="str">
        <f>'TEMPS-ponton'!B24</f>
        <v>ROUEN CNAR 1</v>
      </c>
      <c r="C24" s="184" t="str">
        <f>'TEMPS-ponton'!C24</f>
        <v>CNAR1</v>
      </c>
      <c r="D24" s="184" t="str">
        <f>'TEMPS-ponton'!D24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290" t="str">
        <f>IF('Temps Pass'!G24&gt;0,'Temps Pass'!G24,"")</f>
        <v/>
      </c>
      <c r="H24" s="291">
        <f>IF('Temps Pass'!H24&gt;0,'Temps Pass'!H24,"")</f>
        <v>2.0057870370370379E-2</v>
      </c>
      <c r="I24" s="297">
        <f>IF('Temps Pass'!I24&gt;0,'Temps Pass'!I24,"")</f>
        <v>3.5196759259259303E-2</v>
      </c>
      <c r="J24" s="298" t="str">
        <f>IF('Temps Pass'!J24&gt;0,'Temps Pass'!J24,"")</f>
        <v/>
      </c>
      <c r="K24" s="291">
        <f>IF('Temps Pass'!K24&gt;0,'Temps Pass'!K24,"")</f>
        <v>5.3587962962962976E-2</v>
      </c>
      <c r="L24" s="473">
        <f>IF('Temps Pass'!L24&gt;0,'Temps Pass'!L24,"99:99:99")+T24</f>
        <v>6.7511574074074099E-2</v>
      </c>
      <c r="N24" s="317" t="str">
        <f>penalités!G24</f>
        <v/>
      </c>
      <c r="O24" s="318">
        <f>penalités!H24</f>
        <v>0</v>
      </c>
      <c r="P24" s="319" t="str">
        <f>penalités!I24</f>
        <v>99:99:99</v>
      </c>
      <c r="Q24" s="317" t="str">
        <f>penalités!J24</f>
        <v/>
      </c>
      <c r="R24" s="320">
        <f>penalités!K24</f>
        <v>0</v>
      </c>
      <c r="S24" s="321" t="str">
        <f>penalités!L24</f>
        <v>99:99:99</v>
      </c>
      <c r="T24" s="322">
        <f>penalités!M24</f>
        <v>0</v>
      </c>
      <c r="U24" s="326">
        <f>penalités!N24</f>
        <v>0</v>
      </c>
      <c r="V24" s="327">
        <f>penalités!O24</f>
        <v>0</v>
      </c>
      <c r="W24" s="327">
        <f>penalités!P24</f>
        <v>0</v>
      </c>
      <c r="X24" s="327">
        <f>penalités!Q24</f>
        <v>0</v>
      </c>
      <c r="Y24" s="327">
        <f>penalités!R24</f>
        <v>0</v>
      </c>
      <c r="Z24" s="327">
        <f>penalités!S24</f>
        <v>0</v>
      </c>
      <c r="AA24" s="328">
        <f>penalités!T24</f>
        <v>0</v>
      </c>
    </row>
    <row r="25" spans="1:27" ht="49.9" customHeight="1" x14ac:dyDescent="0.2">
      <c r="A25" s="276">
        <f>'TEMPS-ponton'!A25</f>
        <v>21</v>
      </c>
      <c r="B25" s="183" t="str">
        <f>'TEMPS-ponton'!B25</f>
        <v>PORT-MARLY RC 2</v>
      </c>
      <c r="C25" s="184" t="str">
        <f>'TEMPS-ponton'!C25</f>
        <v>RCPM2</v>
      </c>
      <c r="D25" s="184" t="str">
        <f>'TEMPS-ponton'!D25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290" t="str">
        <f>IF('Temps Pass'!G25&gt;0,'Temps Pass'!G25,"")</f>
        <v/>
      </c>
      <c r="H25" s="291">
        <f>IF('Temps Pass'!H25&gt;0,'Temps Pass'!H25,"")</f>
        <v>1.7685185185185137E-2</v>
      </c>
      <c r="I25" s="297">
        <f>IF('Temps Pass'!I25&gt;0,'Temps Pass'!I25,"")</f>
        <v>3.1990740740740709E-2</v>
      </c>
      <c r="J25" s="298" t="str">
        <f>IF('Temps Pass'!J25&gt;0,'Temps Pass'!J25,"")</f>
        <v/>
      </c>
      <c r="K25" s="291">
        <f>IF('Temps Pass'!K25&gt;0,'Temps Pass'!K25,"")</f>
        <v>4.9803240740740717E-2</v>
      </c>
      <c r="L25" s="473">
        <f>IF('Temps Pass'!L25&gt;0,'Temps Pass'!L25,"99:99:99")+T25</f>
        <v>6.3657407407407385E-2</v>
      </c>
      <c r="N25" s="317" t="str">
        <f>penalités!G25</f>
        <v/>
      </c>
      <c r="O25" s="318">
        <f>penalités!H25</f>
        <v>0</v>
      </c>
      <c r="P25" s="319" t="str">
        <f>penalités!I25</f>
        <v>99:99:99</v>
      </c>
      <c r="Q25" s="317" t="str">
        <f>penalités!J25</f>
        <v/>
      </c>
      <c r="R25" s="320">
        <f>penalités!K25</f>
        <v>0</v>
      </c>
      <c r="S25" s="321" t="str">
        <f>penalités!L25</f>
        <v>99:99:99</v>
      </c>
      <c r="T25" s="322">
        <f>penalités!M25</f>
        <v>0</v>
      </c>
      <c r="U25" s="326">
        <f>penalités!N25</f>
        <v>0</v>
      </c>
      <c r="V25" s="327">
        <f>penalités!O25</f>
        <v>0</v>
      </c>
      <c r="W25" s="327">
        <f>penalités!P25</f>
        <v>0</v>
      </c>
      <c r="X25" s="327">
        <f>penalités!Q25</f>
        <v>0</v>
      </c>
      <c r="Y25" s="327">
        <f>penalités!R25</f>
        <v>0</v>
      </c>
      <c r="Z25" s="327">
        <f>penalités!S25</f>
        <v>0</v>
      </c>
      <c r="AA25" s="328">
        <f>penalités!T25</f>
        <v>0</v>
      </c>
    </row>
    <row r="26" spans="1:27" ht="49.9" customHeight="1" x14ac:dyDescent="0.2">
      <c r="A26" s="276">
        <f>'TEMPS-ponton'!A26</f>
        <v>22</v>
      </c>
      <c r="B26" s="183" t="str">
        <f>'TEMPS-ponton'!B26</f>
        <v>COUDRAY MONTCEAUX A 1</v>
      </c>
      <c r="C26" s="184" t="str">
        <f>'TEMPS-ponton'!C26</f>
        <v>coudray1</v>
      </c>
      <c r="D26" s="184" t="str">
        <f>'TEMPS-ponton'!D26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290" t="str">
        <f>IF('Temps Pass'!G26&gt;0,'Temps Pass'!G26,"")</f>
        <v/>
      </c>
      <c r="H26" s="291">
        <f>IF('Temps Pass'!H26&gt;0,'Temps Pass'!H26,"")</f>
        <v>2.0254629629629595E-2</v>
      </c>
      <c r="I26" s="297">
        <f>IF('Temps Pass'!I26&gt;0,'Temps Pass'!I26,"")</f>
        <v>3.5879629629629595E-2</v>
      </c>
      <c r="J26" s="298" t="str">
        <f>IF('Temps Pass'!J26&gt;0,'Temps Pass'!J26,"")</f>
        <v/>
      </c>
      <c r="K26" s="291">
        <f>IF('Temps Pass'!K26&gt;0,'Temps Pass'!K26,"")</f>
        <v>5.5358796296296253E-2</v>
      </c>
      <c r="L26" s="473">
        <f>IF('Temps Pass'!L26&gt;0,'Temps Pass'!L26,"99:99:99")+T26</f>
        <v>7.067129629629626E-2</v>
      </c>
      <c r="N26" s="317" t="str">
        <f>penalités!G26</f>
        <v/>
      </c>
      <c r="O26" s="318">
        <f>penalités!H26</f>
        <v>0</v>
      </c>
      <c r="P26" s="319" t="str">
        <f>penalités!I26</f>
        <v>99:99:99</v>
      </c>
      <c r="Q26" s="317" t="str">
        <f>penalités!J26</f>
        <v/>
      </c>
      <c r="R26" s="320">
        <f>penalités!K26</f>
        <v>0</v>
      </c>
      <c r="S26" s="321" t="str">
        <f>penalités!L26</f>
        <v>99:99:99</v>
      </c>
      <c r="T26" s="322">
        <f>penalités!M26</f>
        <v>0</v>
      </c>
      <c r="U26" s="326">
        <f>penalités!N26</f>
        <v>0</v>
      </c>
      <c r="V26" s="327">
        <f>penalités!O26</f>
        <v>0</v>
      </c>
      <c r="W26" s="327">
        <f>penalités!P26</f>
        <v>0</v>
      </c>
      <c r="X26" s="327">
        <f>penalités!Q26</f>
        <v>0</v>
      </c>
      <c r="Y26" s="327">
        <f>penalités!R26</f>
        <v>0</v>
      </c>
      <c r="Z26" s="327">
        <f>penalités!S26</f>
        <v>0</v>
      </c>
      <c r="AA26" s="328">
        <f>penalités!T26</f>
        <v>0</v>
      </c>
    </row>
    <row r="27" spans="1:27" ht="49.9" customHeight="1" x14ac:dyDescent="0.2">
      <c r="A27" s="276">
        <f>'TEMPS-ponton'!A27</f>
        <v>23</v>
      </c>
      <c r="B27" s="183" t="str">
        <f>'TEMPS-ponton'!B27</f>
        <v>SN OISE 1</v>
      </c>
      <c r="C27" s="184" t="str">
        <f>'TEMPS-ponton'!C27</f>
        <v xml:space="preserve">SN Oise 1
</v>
      </c>
      <c r="D27" s="184" t="str">
        <f>'TEMPS-ponton'!D27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290" t="str">
        <f>IF('Temps Pass'!G27&gt;0,'Temps Pass'!G27,"")</f>
        <v/>
      </c>
      <c r="H27" s="291">
        <f>IF('Temps Pass'!H27&gt;0,'Temps Pass'!H27,"")</f>
        <v>2.1805555555555522E-2</v>
      </c>
      <c r="I27" s="297">
        <f>IF('Temps Pass'!I27&gt;0,'Temps Pass'!I27,"")</f>
        <v>3.9259259259259216E-2</v>
      </c>
      <c r="J27" s="298" t="str">
        <f>IF('Temps Pass'!J27&gt;0,'Temps Pass'!J27,"")</f>
        <v/>
      </c>
      <c r="K27" s="291">
        <f>IF('Temps Pass'!K27&gt;0,'Temps Pass'!K27,"")</f>
        <v>6.1180555555555516E-2</v>
      </c>
      <c r="L27" s="473">
        <f>IF('Temps Pass'!L27&gt;0,'Temps Pass'!L27,"99:99:99")+T27</f>
        <v>7.8495370370370354E-2</v>
      </c>
      <c r="N27" s="317" t="str">
        <f>penalités!G27</f>
        <v/>
      </c>
      <c r="O27" s="318">
        <f>penalités!H27</f>
        <v>0</v>
      </c>
      <c r="P27" s="319" t="str">
        <f>penalités!I27</f>
        <v>99:99:99</v>
      </c>
      <c r="Q27" s="317" t="str">
        <f>penalités!J27</f>
        <v/>
      </c>
      <c r="R27" s="320">
        <f>penalités!K27</f>
        <v>0</v>
      </c>
      <c r="S27" s="321" t="str">
        <f>penalités!L27</f>
        <v>99:99:99</v>
      </c>
      <c r="T27" s="322">
        <f>penalités!M27</f>
        <v>0</v>
      </c>
      <c r="U27" s="326">
        <f>penalités!N27</f>
        <v>0</v>
      </c>
      <c r="V27" s="327">
        <f>penalités!O27</f>
        <v>0</v>
      </c>
      <c r="W27" s="327">
        <f>penalités!P27</f>
        <v>0</v>
      </c>
      <c r="X27" s="327">
        <f>penalités!Q27</f>
        <v>0</v>
      </c>
      <c r="Y27" s="327">
        <f>penalités!R27</f>
        <v>0</v>
      </c>
      <c r="Z27" s="327">
        <f>penalités!S27</f>
        <v>0</v>
      </c>
      <c r="AA27" s="328">
        <f>penalités!T27</f>
        <v>0</v>
      </c>
    </row>
    <row r="28" spans="1:27" ht="49.9" customHeight="1" x14ac:dyDescent="0.2">
      <c r="A28" s="276">
        <f>'TEMPS-ponton'!A28</f>
        <v>24</v>
      </c>
      <c r="B28" s="183" t="str">
        <f>'TEMPS-ponton'!B28</f>
        <v>MEULAN LES MUREAUX AMMH 1</v>
      </c>
      <c r="C28" s="184" t="str">
        <f>'TEMPS-ponton'!C28</f>
        <v>AMMH1</v>
      </c>
      <c r="D28" s="184" t="str">
        <f>'TEMPS-ponton'!D28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290" t="str">
        <f>IF('Temps Pass'!G28&gt;0,'Temps Pass'!G28,"")</f>
        <v/>
      </c>
      <c r="H28" s="291">
        <f>IF('Temps Pass'!H28&gt;0,'Temps Pass'!H28,"")</f>
        <v>1.8553240740740773E-2</v>
      </c>
      <c r="I28" s="297">
        <f>IF('Temps Pass'!I28&gt;0,'Temps Pass'!I28,"")</f>
        <v>3.3321759259259287E-2</v>
      </c>
      <c r="J28" s="298" t="str">
        <f>IF('Temps Pass'!J28&gt;0,'Temps Pass'!J28,"")</f>
        <v/>
      </c>
      <c r="K28" s="291">
        <f>IF('Temps Pass'!K28&gt;0,'Temps Pass'!K28,"")</f>
        <v>5.2766203703703718E-2</v>
      </c>
      <c r="L28" s="473">
        <f>IF('Temps Pass'!L28&gt;0,'Temps Pass'!L28,"99:99:99")+T28</f>
        <v>6.6712962962962974E-2</v>
      </c>
      <c r="N28" s="317" t="str">
        <f>penalités!G28</f>
        <v/>
      </c>
      <c r="O28" s="318">
        <f>penalités!H28</f>
        <v>0</v>
      </c>
      <c r="P28" s="319" t="str">
        <f>penalités!I28</f>
        <v>99:99:99</v>
      </c>
      <c r="Q28" s="317" t="str">
        <f>penalités!J28</f>
        <v/>
      </c>
      <c r="R28" s="320">
        <f>penalités!K28</f>
        <v>0</v>
      </c>
      <c r="S28" s="321" t="str">
        <f>penalités!L28</f>
        <v>99:99:99</v>
      </c>
      <c r="T28" s="322">
        <f>penalités!M28</f>
        <v>0</v>
      </c>
      <c r="U28" s="326">
        <f>penalités!N28</f>
        <v>0</v>
      </c>
      <c r="V28" s="327">
        <f>penalités!O28</f>
        <v>0</v>
      </c>
      <c r="W28" s="327">
        <f>penalités!P28</f>
        <v>0</v>
      </c>
      <c r="X28" s="327">
        <f>penalités!Q28</f>
        <v>0</v>
      </c>
      <c r="Y28" s="327">
        <f>penalités!R28</f>
        <v>0</v>
      </c>
      <c r="Z28" s="327">
        <f>penalités!S28</f>
        <v>0</v>
      </c>
      <c r="AA28" s="328">
        <f>penalités!T28</f>
        <v>0</v>
      </c>
    </row>
    <row r="29" spans="1:27" ht="50.1" customHeight="1" x14ac:dyDescent="0.2">
      <c r="A29" s="276">
        <f>'TEMPS-ponton'!A29</f>
        <v>25</v>
      </c>
      <c r="B29" s="183" t="str">
        <f>'TEMPS-ponton'!B29</f>
        <v>VILLENNES - POISSY AC 2</v>
      </c>
      <c r="C29" s="184" t="str">
        <f>'TEMPS-ponton'!C29</f>
        <v>ACVP2</v>
      </c>
      <c r="D29" s="184" t="str">
        <f>'TEMPS-ponton'!D29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290" t="str">
        <f>IF('Temps Pass'!G29&gt;0,'Temps Pass'!G29,"")</f>
        <v/>
      </c>
      <c r="H29" s="291">
        <f>IF('Temps Pass'!H29&gt;0,'Temps Pass'!H29,"")</f>
        <v>1.8495370370370356E-2</v>
      </c>
      <c r="I29" s="297">
        <f>IF('Temps Pass'!I29&gt;0,'Temps Pass'!I29,"")</f>
        <v>3.3182870370370321E-2</v>
      </c>
      <c r="J29" s="298" t="str">
        <f>IF('Temps Pass'!J29&gt;0,'Temps Pass'!J29,"")</f>
        <v/>
      </c>
      <c r="K29" s="291">
        <f>IF('Temps Pass'!K29&gt;0,'Temps Pass'!K29,"")</f>
        <v>5.2928240740740706E-2</v>
      </c>
      <c r="L29" s="473">
        <f>IF('Temps Pass'!L29&gt;0,'Temps Pass'!L29,"99:99:99")+T29</f>
        <v>6.8368055555555529E-2</v>
      </c>
      <c r="N29" s="317" t="str">
        <f>penalités!G29</f>
        <v/>
      </c>
      <c r="O29" s="318">
        <f>penalités!H29</f>
        <v>0</v>
      </c>
      <c r="P29" s="319" t="str">
        <f>penalités!I29</f>
        <v>99:99:99</v>
      </c>
      <c r="Q29" s="317" t="str">
        <f>penalités!J29</f>
        <v/>
      </c>
      <c r="R29" s="320">
        <f>penalités!K29</f>
        <v>0</v>
      </c>
      <c r="S29" s="321" t="str">
        <f>penalités!L29</f>
        <v>99:99:99</v>
      </c>
      <c r="T29" s="322">
        <f>penalités!M29</f>
        <v>0</v>
      </c>
      <c r="U29" s="326">
        <f>penalités!N29</f>
        <v>0</v>
      </c>
      <c r="V29" s="327">
        <f>penalités!O29</f>
        <v>0</v>
      </c>
      <c r="W29" s="327">
        <f>penalités!P29</f>
        <v>0</v>
      </c>
      <c r="X29" s="327">
        <f>penalités!Q29</f>
        <v>0</v>
      </c>
      <c r="Y29" s="327">
        <f>penalités!R29</f>
        <v>0</v>
      </c>
      <c r="Z29" s="327">
        <f>penalités!S29</f>
        <v>0</v>
      </c>
      <c r="AA29" s="328">
        <f>penalités!T29</f>
        <v>0</v>
      </c>
    </row>
    <row r="30" spans="1:27" ht="50.1" customHeight="1" x14ac:dyDescent="0.2">
      <c r="A30" s="276">
        <f>'TEMPS-ponton'!A30</f>
        <v>26</v>
      </c>
      <c r="B30" s="183" t="str">
        <f>'TEMPS-ponton'!B30</f>
        <v>EVRY SCA 1</v>
      </c>
      <c r="C30" s="184" t="str">
        <f>'TEMPS-ponton'!C30</f>
        <v>SCA 1</v>
      </c>
      <c r="D30" s="184" t="str">
        <f>'TEMPS-ponton'!D30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290" t="str">
        <f>IF('Temps Pass'!G30&gt;0,'Temps Pass'!G30,"")</f>
        <v/>
      </c>
      <c r="H30" s="291">
        <f>IF('Temps Pass'!H30&gt;0,'Temps Pass'!H30,"")</f>
        <v>2.0578703703703682E-2</v>
      </c>
      <c r="I30" s="297">
        <f>IF('Temps Pass'!I30&gt;0,'Temps Pass'!I30,"")</f>
        <v>3.6481481481481448E-2</v>
      </c>
      <c r="J30" s="298" t="str">
        <f>IF('Temps Pass'!J30&gt;0,'Temps Pass'!J30,"")</f>
        <v/>
      </c>
      <c r="K30" s="291">
        <f>IF('Temps Pass'!K30&gt;0,'Temps Pass'!K30,"")</f>
        <v>5.7268518518518496E-2</v>
      </c>
      <c r="L30" s="473">
        <f>IF('Temps Pass'!L30&gt;0,'Temps Pass'!L30,"99:99:99")+T30</f>
        <v>7.3958333333333293E-2</v>
      </c>
      <c r="N30" s="317" t="str">
        <f>penalités!G30</f>
        <v/>
      </c>
      <c r="O30" s="318">
        <f>penalités!H30</f>
        <v>0</v>
      </c>
      <c r="P30" s="319" t="str">
        <f>penalités!I30</f>
        <v>99:99:99</v>
      </c>
      <c r="Q30" s="317" t="str">
        <f>penalités!J30</f>
        <v/>
      </c>
      <c r="R30" s="320">
        <f>penalités!K30</f>
        <v>0</v>
      </c>
      <c r="S30" s="321" t="str">
        <f>penalités!L30</f>
        <v>99:99:99</v>
      </c>
      <c r="T30" s="322">
        <f>penalités!M30</f>
        <v>0</v>
      </c>
      <c r="U30" s="326">
        <f>penalités!N30</f>
        <v>0</v>
      </c>
      <c r="V30" s="327">
        <f>penalités!O30</f>
        <v>0</v>
      </c>
      <c r="W30" s="327">
        <f>penalités!P30</f>
        <v>0</v>
      </c>
      <c r="X30" s="327">
        <f>penalités!Q30</f>
        <v>0</v>
      </c>
      <c r="Y30" s="327">
        <f>penalités!R30</f>
        <v>0</v>
      </c>
      <c r="Z30" s="327">
        <f>penalités!S30</f>
        <v>0</v>
      </c>
      <c r="AA30" s="328">
        <f>penalités!T30</f>
        <v>0</v>
      </c>
    </row>
    <row r="31" spans="1:27" ht="50.1" customHeight="1" x14ac:dyDescent="0.2">
      <c r="A31" s="276">
        <f>'TEMPS-ponton'!A31</f>
        <v>27</v>
      </c>
      <c r="B31" s="183" t="str">
        <f>'TEMPS-ponton'!B31</f>
        <v>MEULAN LES MUREAUX AMMH 1</v>
      </c>
      <c r="C31" s="184" t="str">
        <f>'TEMPS-ponton'!C31</f>
        <v>AMMH1</v>
      </c>
      <c r="D31" s="184" t="str">
        <f>'TEMPS-ponton'!D31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290" t="str">
        <f>IF('Temps Pass'!G31&gt;0,'Temps Pass'!G31,"")</f>
        <v/>
      </c>
      <c r="H31" s="291">
        <f>IF('Temps Pass'!H31&gt;0,'Temps Pass'!H31,"")</f>
        <v>2.3078703703703685E-2</v>
      </c>
      <c r="I31" s="297">
        <f>IF('Temps Pass'!I31&gt;0,'Temps Pass'!I31,"")</f>
        <v>4.2083333333333306E-2</v>
      </c>
      <c r="J31" s="298" t="str">
        <f>IF('Temps Pass'!J31&gt;0,'Temps Pass'!J31,"")</f>
        <v/>
      </c>
      <c r="K31" s="291">
        <f>IF('Temps Pass'!K31&gt;0,'Temps Pass'!K31,"")</f>
        <v>6.5127314814814818E-2</v>
      </c>
      <c r="L31" s="473">
        <f>IF('Temps Pass'!L31&gt;0,'Temps Pass'!L31,"99:99:99")+T31</f>
        <v>8.318287037037031E-2</v>
      </c>
      <c r="N31" s="317" t="str">
        <f>penalités!G31</f>
        <v/>
      </c>
      <c r="O31" s="318">
        <f>penalités!H31</f>
        <v>0</v>
      </c>
      <c r="P31" s="319" t="str">
        <f>penalités!I31</f>
        <v>99:99:99</v>
      </c>
      <c r="Q31" s="317" t="str">
        <f>penalités!J31</f>
        <v/>
      </c>
      <c r="R31" s="320">
        <f>penalités!K31</f>
        <v>0</v>
      </c>
      <c r="S31" s="321" t="str">
        <f>penalités!L31</f>
        <v>99:99:99</v>
      </c>
      <c r="T31" s="322">
        <f>penalités!M31</f>
        <v>0</v>
      </c>
      <c r="U31" s="326">
        <f>penalités!N31</f>
        <v>0</v>
      </c>
      <c r="V31" s="327">
        <f>penalités!O31</f>
        <v>0</v>
      </c>
      <c r="W31" s="327">
        <f>penalités!P31</f>
        <v>0</v>
      </c>
      <c r="X31" s="327">
        <f>penalités!Q31</f>
        <v>0</v>
      </c>
      <c r="Y31" s="327">
        <f>penalités!R31</f>
        <v>0</v>
      </c>
      <c r="Z31" s="327">
        <f>penalités!S31</f>
        <v>0</v>
      </c>
      <c r="AA31" s="328">
        <f>penalités!T31</f>
        <v>0</v>
      </c>
    </row>
    <row r="32" spans="1:27" ht="50.1" customHeight="1" x14ac:dyDescent="0.2">
      <c r="A32" s="276">
        <f>'TEMPS-ponton'!A32</f>
        <v>28</v>
      </c>
      <c r="B32" s="183" t="str">
        <f>'TEMPS-ponton'!B32</f>
        <v>VILLENNES - POISSY AC 1</v>
      </c>
      <c r="C32" s="184" t="str">
        <f>'TEMPS-ponton'!C32</f>
        <v>ACVP1</v>
      </c>
      <c r="D32" s="184" t="str">
        <f>'TEMPS-ponton'!D32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290" t="str">
        <f>IF('Temps Pass'!G32&gt;0,'Temps Pass'!G32,"")</f>
        <v/>
      </c>
      <c r="H32" s="291">
        <f>IF('Temps Pass'!H32&gt;0,'Temps Pass'!H32,"")</f>
        <v>1.8217592592592646E-2</v>
      </c>
      <c r="I32" s="297">
        <f>IF('Temps Pass'!I32&gt;0,'Temps Pass'!I32,"")</f>
        <v>3.2129629629629675E-2</v>
      </c>
      <c r="J32" s="298" t="str">
        <f>IF('Temps Pass'!J32&gt;0,'Temps Pass'!J32,"")</f>
        <v/>
      </c>
      <c r="K32" s="291">
        <f>IF('Temps Pass'!K32&gt;0,'Temps Pass'!K32,"")</f>
        <v>5.0034722222222272E-2</v>
      </c>
      <c r="L32" s="473">
        <f>IF('Temps Pass'!L32&gt;0,'Temps Pass'!L32,"99:99:99")+T32</f>
        <v>6.3275462962962992E-2</v>
      </c>
      <c r="N32" s="317" t="str">
        <f>penalités!G32</f>
        <v/>
      </c>
      <c r="O32" s="318">
        <f>penalités!H32</f>
        <v>0</v>
      </c>
      <c r="P32" s="319" t="str">
        <f>penalités!I32</f>
        <v>99:99:99</v>
      </c>
      <c r="Q32" s="317" t="str">
        <f>penalités!J32</f>
        <v/>
      </c>
      <c r="R32" s="320">
        <f>penalités!K32</f>
        <v>0</v>
      </c>
      <c r="S32" s="321" t="str">
        <f>penalités!L32</f>
        <v>99:99:99</v>
      </c>
      <c r="T32" s="322">
        <f>penalités!M32</f>
        <v>0</v>
      </c>
      <c r="U32" s="326">
        <f>penalités!N32</f>
        <v>0</v>
      </c>
      <c r="V32" s="327">
        <f>penalités!O32</f>
        <v>0</v>
      </c>
      <c r="W32" s="327">
        <f>penalités!P32</f>
        <v>0</v>
      </c>
      <c r="X32" s="327">
        <f>penalités!Q32</f>
        <v>0</v>
      </c>
      <c r="Y32" s="327">
        <f>penalités!R32</f>
        <v>0</v>
      </c>
      <c r="Z32" s="327">
        <f>penalités!S32</f>
        <v>0</v>
      </c>
      <c r="AA32" s="328">
        <f>penalités!T32</f>
        <v>0</v>
      </c>
    </row>
    <row r="33" spans="1:27" ht="50.1" customHeight="1" x14ac:dyDescent="0.2">
      <c r="A33" s="276">
        <f>'TEMPS-ponton'!A33</f>
        <v>29</v>
      </c>
      <c r="B33" s="183" t="str">
        <f>'TEMPS-ponton'!B33</f>
        <v>FONTAINEBLEAU APF 1</v>
      </c>
      <c r="C33" s="184" t="str">
        <f>'TEMPS-ponton'!C33</f>
        <v>APF1</v>
      </c>
      <c r="D33" s="184" t="str">
        <f>'TEMPS-ponton'!D33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290" t="str">
        <f>IF('Temps Pass'!G33&gt;0,'Temps Pass'!G33,"")</f>
        <v/>
      </c>
      <c r="H33" s="291">
        <f>IF('Temps Pass'!H33&gt;0,'Temps Pass'!H33,"")</f>
        <v>2.0995370370370359E-2</v>
      </c>
      <c r="I33" s="297">
        <f>IF('Temps Pass'!I33&gt;0,'Temps Pass'!I33,"")</f>
        <v>3.7638888888888888E-2</v>
      </c>
      <c r="J33" s="298" t="str">
        <f>IF('Temps Pass'!J33&gt;0,'Temps Pass'!J33,"")</f>
        <v/>
      </c>
      <c r="K33" s="291">
        <f>IF('Temps Pass'!K33&gt;0,'Temps Pass'!K33,"")</f>
        <v>5.7974537037037033E-2</v>
      </c>
      <c r="L33" s="473">
        <f>IF('Temps Pass'!L33&gt;0,'Temps Pass'!L33,"99:99:99")+T33</f>
        <v>7.5057870370370428E-2</v>
      </c>
      <c r="N33" s="317" t="str">
        <f>penalités!G33</f>
        <v/>
      </c>
      <c r="O33" s="318">
        <f>penalités!H33</f>
        <v>0</v>
      </c>
      <c r="P33" s="319" t="str">
        <f>penalités!I33</f>
        <v>99:99:99</v>
      </c>
      <c r="Q33" s="317" t="str">
        <f>penalités!J33</f>
        <v/>
      </c>
      <c r="R33" s="320">
        <f>penalités!K33</f>
        <v>0</v>
      </c>
      <c r="S33" s="321" t="str">
        <f>penalités!L33</f>
        <v>99:99:99</v>
      </c>
      <c r="T33" s="322">
        <f>penalités!M33</f>
        <v>0</v>
      </c>
      <c r="U33" s="326">
        <f>penalités!N33</f>
        <v>0</v>
      </c>
      <c r="V33" s="327">
        <f>penalités!O33</f>
        <v>0</v>
      </c>
      <c r="W33" s="327">
        <f>penalités!P33</f>
        <v>0</v>
      </c>
      <c r="X33" s="327">
        <f>penalités!Q33</f>
        <v>0</v>
      </c>
      <c r="Y33" s="327">
        <f>penalités!R33</f>
        <v>0</v>
      </c>
      <c r="Z33" s="327">
        <f>penalités!S33</f>
        <v>0</v>
      </c>
      <c r="AA33" s="328">
        <f>penalités!T33</f>
        <v>0</v>
      </c>
    </row>
    <row r="34" spans="1:27" ht="50.1" customHeight="1" x14ac:dyDescent="0.2">
      <c r="A34" s="276">
        <f>'TEMPS-ponton'!A34</f>
        <v>30</v>
      </c>
      <c r="B34" s="183" t="str">
        <f>'TEMPS-ponton'!B34</f>
        <v>JOINVILLE AMJ 1</v>
      </c>
      <c r="C34" s="184" t="str">
        <f>'TEMPS-ponton'!C34</f>
        <v>AMJ1</v>
      </c>
      <c r="D34" s="184" t="str">
        <f>'TEMPS-ponton'!D34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290" t="str">
        <f>IF('Temps Pass'!G34&gt;0,'Temps Pass'!G34,"")</f>
        <v/>
      </c>
      <c r="H34" s="291">
        <f>IF('Temps Pass'!H34&gt;0,'Temps Pass'!H34,"")</f>
        <v>1.9050925925925943E-2</v>
      </c>
      <c r="I34" s="297">
        <f>IF('Temps Pass'!I34&gt;0,'Temps Pass'!I34,"")</f>
        <v>3.378472222222223E-2</v>
      </c>
      <c r="J34" s="298" t="str">
        <f>IF('Temps Pass'!J34&gt;0,'Temps Pass'!J34,"")</f>
        <v/>
      </c>
      <c r="K34" s="291">
        <f>IF('Temps Pass'!K34&gt;0,'Temps Pass'!K34,"")</f>
        <v>5.2256944444444453E-2</v>
      </c>
      <c r="L34" s="473">
        <f>IF('Temps Pass'!L34&gt;0,'Temps Pass'!L34,"99:99:99")+T34</f>
        <v>7.0208333333333331E-2</v>
      </c>
      <c r="N34" s="317" t="str">
        <f>penalités!G34</f>
        <v/>
      </c>
      <c r="O34" s="318">
        <f>penalités!H34</f>
        <v>0</v>
      </c>
      <c r="P34" s="319" t="str">
        <f>penalités!I34</f>
        <v>99:99:99</v>
      </c>
      <c r="Q34" s="317" t="str">
        <f>penalités!J34</f>
        <v/>
      </c>
      <c r="R34" s="320">
        <f>penalités!K34</f>
        <v>0</v>
      </c>
      <c r="S34" s="321" t="str">
        <f>penalités!L34</f>
        <v>99:99:99</v>
      </c>
      <c r="T34" s="322">
        <f>penalités!M34</f>
        <v>3.472222222222222E-3</v>
      </c>
      <c r="U34" s="326">
        <f>penalités!N34</f>
        <v>0</v>
      </c>
      <c r="V34" s="327">
        <f>penalités!O34</f>
        <v>0</v>
      </c>
      <c r="W34" s="327">
        <f>penalités!P34</f>
        <v>0</v>
      </c>
      <c r="X34" s="327">
        <f>penalités!Q34</f>
        <v>3.472222222222222E-3</v>
      </c>
      <c r="Y34" s="327">
        <f>penalités!R34</f>
        <v>0</v>
      </c>
      <c r="Z34" s="327">
        <f>penalités!S34</f>
        <v>0</v>
      </c>
      <c r="AA34" s="328">
        <f>penalités!T34</f>
        <v>0</v>
      </c>
    </row>
    <row r="35" spans="1:27" ht="50.1" customHeight="1" x14ac:dyDescent="0.2">
      <c r="A35" s="276">
        <f>'TEMPS-ponton'!A35</f>
        <v>31</v>
      </c>
      <c r="B35" s="183" t="str">
        <f>'TEMPS-ponton'!B35</f>
        <v>NOGENT SUR MARNE CN 3</v>
      </c>
      <c r="C35" s="184" t="str">
        <f>'TEMPS-ponton'!C35</f>
        <v>CN3</v>
      </c>
      <c r="D35" s="184" t="str">
        <f>'TEMPS-ponton'!D35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290" t="str">
        <f>IF('Temps Pass'!G35&gt;0,'Temps Pass'!G35,"")</f>
        <v/>
      </c>
      <c r="H35" s="291">
        <f>IF('Temps Pass'!H35&gt;0,'Temps Pass'!H35,"")</f>
        <v>2.2256944444444482E-2</v>
      </c>
      <c r="I35" s="297">
        <f>IF('Temps Pass'!I35&gt;0,'Temps Pass'!I35,"")</f>
        <v>3.9085648148148189E-2</v>
      </c>
      <c r="J35" s="298" t="str">
        <f>IF('Temps Pass'!J35&gt;0,'Temps Pass'!J35,"")</f>
        <v/>
      </c>
      <c r="K35" s="291">
        <f>IF('Temps Pass'!K35&gt;0,'Temps Pass'!K35,"")</f>
        <v>6.2615740740740777E-2</v>
      </c>
      <c r="L35" s="473">
        <f>IF('Temps Pass'!L35&gt;0,'Temps Pass'!L35,"99:99:99")+T35</f>
        <v>8.1099537037037039E-2</v>
      </c>
      <c r="N35" s="317" t="str">
        <f>penalités!G35</f>
        <v/>
      </c>
      <c r="O35" s="318">
        <f>penalités!H35</f>
        <v>0</v>
      </c>
      <c r="P35" s="319" t="str">
        <f>penalités!I35</f>
        <v>99:99:99</v>
      </c>
      <c r="Q35" s="317" t="str">
        <f>penalités!J35</f>
        <v/>
      </c>
      <c r="R35" s="320">
        <f>penalités!K35</f>
        <v>0</v>
      </c>
      <c r="S35" s="321" t="str">
        <f>penalités!L35</f>
        <v>99:99:99</v>
      </c>
      <c r="T35" s="322">
        <f>penalités!M35</f>
        <v>0</v>
      </c>
      <c r="U35" s="326">
        <f>penalités!N35</f>
        <v>0</v>
      </c>
      <c r="V35" s="327">
        <f>penalités!O35</f>
        <v>0</v>
      </c>
      <c r="W35" s="327">
        <f>penalités!P35</f>
        <v>0</v>
      </c>
      <c r="X35" s="327">
        <f>penalités!Q35</f>
        <v>0</v>
      </c>
      <c r="Y35" s="327">
        <f>penalités!R35</f>
        <v>0</v>
      </c>
      <c r="Z35" s="327">
        <f>penalités!S35</f>
        <v>0</v>
      </c>
      <c r="AA35" s="328">
        <f>penalités!T35</f>
        <v>0</v>
      </c>
    </row>
    <row r="36" spans="1:27" ht="50.1" customHeight="1" x14ac:dyDescent="0.2">
      <c r="A36" s="276">
        <f>'TEMPS-ponton'!A36</f>
        <v>32</v>
      </c>
      <c r="B36" s="183" t="str">
        <f>'TEMPS-ponton'!B36</f>
        <v>BOULOGNE 92 1</v>
      </c>
      <c r="C36" s="184" t="str">
        <f>'TEMPS-ponton'!C36</f>
        <v>ACBB1</v>
      </c>
      <c r="D36" s="184" t="str">
        <f>'TEMPS-ponton'!D36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290" t="str">
        <f>IF('Temps Pass'!G36&gt;0,'Temps Pass'!G36,"")</f>
        <v/>
      </c>
      <c r="H36" s="291" t="str">
        <f>IF('Temps Pass'!H36&gt;0,'Temps Pass'!H36,"")</f>
        <v/>
      </c>
      <c r="I36" s="297" t="str">
        <f>IF('Temps Pass'!I36&gt;0,'Temps Pass'!I36,"")</f>
        <v/>
      </c>
      <c r="J36" s="298" t="str">
        <f>IF('Temps Pass'!J36&gt;0,'Temps Pass'!J36,"")</f>
        <v/>
      </c>
      <c r="K36" s="291" t="str">
        <f>IF('Temps Pass'!K36&gt;0,'Temps Pass'!K36,"")</f>
        <v/>
      </c>
      <c r="L36" s="299" t="str">
        <f>IF('Temps Pass'!L36&gt;0,'Temps Pass'!L36,"99:99:99")</f>
        <v>99:99:99</v>
      </c>
      <c r="N36" s="317" t="str">
        <f>penalités!G36</f>
        <v/>
      </c>
      <c r="O36" s="318">
        <f>penalités!H36</f>
        <v>0</v>
      </c>
      <c r="P36" s="319" t="str">
        <f>penalités!I36</f>
        <v>99:99:99</v>
      </c>
      <c r="Q36" s="317" t="str">
        <f>penalités!J36</f>
        <v/>
      </c>
      <c r="R36" s="320">
        <f>penalités!K36</f>
        <v>0</v>
      </c>
      <c r="S36" s="321" t="str">
        <f>penalités!L36</f>
        <v>99:99:99</v>
      </c>
      <c r="T36" s="322">
        <f>penalités!M36</f>
        <v>0</v>
      </c>
      <c r="U36" s="326">
        <f>penalités!N36</f>
        <v>0</v>
      </c>
      <c r="V36" s="327">
        <f>penalités!O36</f>
        <v>0</v>
      </c>
      <c r="W36" s="327">
        <f>penalités!P36</f>
        <v>0</v>
      </c>
      <c r="X36" s="327">
        <f>penalités!Q36</f>
        <v>0</v>
      </c>
      <c r="Y36" s="327">
        <f>penalités!R36</f>
        <v>0</v>
      </c>
      <c r="Z36" s="327">
        <f>penalités!S36</f>
        <v>0</v>
      </c>
      <c r="AA36" s="328">
        <f>penalités!T36</f>
        <v>0</v>
      </c>
    </row>
    <row r="37" spans="1:27" ht="50.1" customHeight="1" x14ac:dyDescent="0.2">
      <c r="A37" s="276">
        <f>'TEMPS-ponton'!A37</f>
        <v>33</v>
      </c>
      <c r="B37" s="183" t="str">
        <f>'TEMPS-ponton'!B37</f>
        <v>XX</v>
      </c>
      <c r="C37" s="184" t="str">
        <f>'TEMPS-ponton'!C37</f>
        <v>XX</v>
      </c>
      <c r="D37" s="184" t="str">
        <f>'TEMPS-ponton'!D37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290" t="str">
        <f>IF('Temps Pass'!G37&gt;0,'Temps Pass'!G37,"")</f>
        <v/>
      </c>
      <c r="H37" s="291" t="str">
        <f>IF('Temps Pass'!H37&gt;0,'Temps Pass'!H37,"")</f>
        <v/>
      </c>
      <c r="I37" s="297" t="str">
        <f>IF('Temps Pass'!I37&gt;0,'Temps Pass'!I37,"")</f>
        <v/>
      </c>
      <c r="J37" s="298" t="str">
        <f>IF('Temps Pass'!J37&gt;0,'Temps Pass'!J37,"")</f>
        <v/>
      </c>
      <c r="K37" s="291" t="str">
        <f>IF('Temps Pass'!K37&gt;0,'Temps Pass'!K37,"")</f>
        <v/>
      </c>
      <c r="L37" s="299" t="str">
        <f>IF('Temps Pass'!L37&gt;0,'Temps Pass'!L37,"99:99:99")</f>
        <v>99:99:99</v>
      </c>
      <c r="N37" s="317" t="str">
        <f>penalités!G37</f>
        <v/>
      </c>
      <c r="O37" s="318">
        <f>penalités!H37</f>
        <v>0</v>
      </c>
      <c r="P37" s="319" t="str">
        <f>penalités!I37</f>
        <v>99:99:99</v>
      </c>
      <c r="Q37" s="317" t="str">
        <f>penalités!J37</f>
        <v/>
      </c>
      <c r="R37" s="320">
        <f>penalités!K37</f>
        <v>0</v>
      </c>
      <c r="S37" s="321" t="str">
        <f>penalités!L37</f>
        <v>99:99:99</v>
      </c>
      <c r="T37" s="322">
        <f>penalités!M37</f>
        <v>0</v>
      </c>
      <c r="U37" s="326">
        <f>penalités!N37</f>
        <v>0</v>
      </c>
      <c r="V37" s="327">
        <f>penalités!O37</f>
        <v>0</v>
      </c>
      <c r="W37" s="327">
        <f>penalités!P37</f>
        <v>0</v>
      </c>
      <c r="X37" s="327">
        <f>penalités!Q37</f>
        <v>0</v>
      </c>
      <c r="Y37" s="327">
        <f>penalités!R37</f>
        <v>0</v>
      </c>
      <c r="Z37" s="327">
        <f>penalités!S37</f>
        <v>0</v>
      </c>
      <c r="AA37" s="328">
        <f>penalités!T37</f>
        <v>0</v>
      </c>
    </row>
    <row r="38" spans="1:27" ht="50.1" customHeight="1" x14ac:dyDescent="0.2">
      <c r="A38" s="276">
        <f>'TEMPS-ponton'!A38</f>
        <v>34</v>
      </c>
      <c r="B38" s="183" t="str">
        <f>'TEMPS-ponton'!B38</f>
        <v>XX</v>
      </c>
      <c r="C38" s="184" t="str">
        <f>'TEMPS-ponton'!C38</f>
        <v>XX</v>
      </c>
      <c r="D38" s="184" t="str">
        <f>'TEMPS-ponton'!D38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290" t="str">
        <f>IF('Temps Pass'!G38&gt;0,'Temps Pass'!G38,"")</f>
        <v/>
      </c>
      <c r="H38" s="291" t="str">
        <f>IF('Temps Pass'!H38&gt;0,'Temps Pass'!H38,"")</f>
        <v/>
      </c>
      <c r="I38" s="297">
        <f>IF('Temps Pass'!I38&gt;0,'Temps Pass'!I38,"")</f>
        <v>2.4502314814814852E-2</v>
      </c>
      <c r="J38" s="298" t="str">
        <f>IF('Temps Pass'!J38&gt;0,'Temps Pass'!J38,"")</f>
        <v/>
      </c>
      <c r="K38" s="291" t="str">
        <f>IF('Temps Pass'!K38&gt;0,'Temps Pass'!K38,"")</f>
        <v/>
      </c>
      <c r="L38" s="299">
        <f>IF('Temps Pass'!L38&gt;0,'Temps Pass'!L38,"99:99:99")</f>
        <v>4.5104166666666667E-2</v>
      </c>
      <c r="N38" s="317" t="str">
        <f>penalités!G38</f>
        <v/>
      </c>
      <c r="O38" s="318">
        <f>penalités!H38</f>
        <v>0</v>
      </c>
      <c r="P38" s="319" t="str">
        <f>penalités!I38</f>
        <v>99:99:99</v>
      </c>
      <c r="Q38" s="317" t="str">
        <f>penalités!J38</f>
        <v/>
      </c>
      <c r="R38" s="320">
        <f>penalités!K38</f>
        <v>0</v>
      </c>
      <c r="S38" s="321" t="str">
        <f>penalités!L38</f>
        <v>99:99:99</v>
      </c>
      <c r="T38" s="322">
        <f>penalités!M38</f>
        <v>0</v>
      </c>
      <c r="U38" s="326">
        <f>penalités!N38</f>
        <v>0</v>
      </c>
      <c r="V38" s="327">
        <f>penalités!O38</f>
        <v>0</v>
      </c>
      <c r="W38" s="327">
        <f>penalités!P38</f>
        <v>0</v>
      </c>
      <c r="X38" s="327">
        <f>penalités!Q38</f>
        <v>0</v>
      </c>
      <c r="Y38" s="327">
        <f>penalités!R38</f>
        <v>0</v>
      </c>
      <c r="Z38" s="327">
        <f>penalités!S38</f>
        <v>0</v>
      </c>
      <c r="AA38" s="328">
        <f>penalités!T38</f>
        <v>0</v>
      </c>
    </row>
    <row r="39" spans="1:27" ht="50.1" customHeight="1" x14ac:dyDescent="0.2">
      <c r="A39" s="276">
        <f>'TEMPS-ponton'!A39</f>
        <v>35</v>
      </c>
      <c r="B39" s="183" t="str">
        <f>'TEMPS-ponton'!B39</f>
        <v>XX</v>
      </c>
      <c r="C39" s="184" t="str">
        <f>'TEMPS-ponton'!C39</f>
        <v>XX</v>
      </c>
      <c r="D39" s="184" t="str">
        <f>'TEMPS-ponton'!D39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290" t="str">
        <f>IF('Temps Pass'!G39&gt;0,'Temps Pass'!G39,"")</f>
        <v/>
      </c>
      <c r="H39" s="291" t="str">
        <f>IF('Temps Pass'!H39&gt;0,'Temps Pass'!H39,"")</f>
        <v/>
      </c>
      <c r="I39" s="297" t="str">
        <f>IF('Temps Pass'!I39&gt;0,'Temps Pass'!I39,"")</f>
        <v/>
      </c>
      <c r="J39" s="298" t="str">
        <f>IF('Temps Pass'!J39&gt;0,'Temps Pass'!J39,"")</f>
        <v/>
      </c>
      <c r="K39" s="291" t="str">
        <f>IF('Temps Pass'!K39&gt;0,'Temps Pass'!K39,"")</f>
        <v/>
      </c>
      <c r="L39" s="299" t="str">
        <f>IF('Temps Pass'!L39&gt;0,'Temps Pass'!L39,"99:99:99")</f>
        <v>99:99:99</v>
      </c>
      <c r="N39" s="317" t="str">
        <f>penalités!G39</f>
        <v/>
      </c>
      <c r="O39" s="318">
        <f>penalités!H39</f>
        <v>0</v>
      </c>
      <c r="P39" s="319" t="str">
        <f>penalités!I39</f>
        <v>99:99:99</v>
      </c>
      <c r="Q39" s="317" t="str">
        <f>penalités!J39</f>
        <v/>
      </c>
      <c r="R39" s="320">
        <f>penalités!K39</f>
        <v>0</v>
      </c>
      <c r="S39" s="321" t="str">
        <f>penalités!L39</f>
        <v>99:99:99</v>
      </c>
      <c r="T39" s="322">
        <f>penalités!M39</f>
        <v>0</v>
      </c>
      <c r="U39" s="326">
        <f>penalités!N39</f>
        <v>0</v>
      </c>
      <c r="V39" s="327">
        <f>penalités!O39</f>
        <v>0</v>
      </c>
      <c r="W39" s="327">
        <f>penalités!P39</f>
        <v>0</v>
      </c>
      <c r="X39" s="327">
        <f>penalités!Q39</f>
        <v>0</v>
      </c>
      <c r="Y39" s="327">
        <f>penalités!R39</f>
        <v>0</v>
      </c>
      <c r="Z39" s="327">
        <f>penalités!S39</f>
        <v>0</v>
      </c>
      <c r="AA39" s="328">
        <f>penalités!T39</f>
        <v>0</v>
      </c>
    </row>
    <row r="40" spans="1:27" ht="50.1" customHeight="1" x14ac:dyDescent="0.2">
      <c r="A40" s="276">
        <f>'TEMPS-ponton'!A40</f>
        <v>36</v>
      </c>
      <c r="B40" s="183" t="str">
        <f>'TEMPS-ponton'!B40</f>
        <v>XX</v>
      </c>
      <c r="C40" s="184" t="str">
        <f>'TEMPS-ponton'!C40</f>
        <v>XX</v>
      </c>
      <c r="D40" s="184" t="str">
        <f>'TEMPS-ponton'!D40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290" t="str">
        <f>IF('Temps Pass'!G40&gt;0,'Temps Pass'!G40,"")</f>
        <v/>
      </c>
      <c r="H40" s="291" t="str">
        <f>IF('Temps Pass'!H40&gt;0,'Temps Pass'!H40,"")</f>
        <v/>
      </c>
      <c r="I40" s="297" t="str">
        <f>IF('Temps Pass'!I40&gt;0,'Temps Pass'!I40,"")</f>
        <v/>
      </c>
      <c r="J40" s="298" t="str">
        <f>IF('Temps Pass'!J40&gt;0,'Temps Pass'!J40,"")</f>
        <v/>
      </c>
      <c r="K40" s="291" t="str">
        <f>IF('Temps Pass'!K40&gt;0,'Temps Pass'!K40,"")</f>
        <v/>
      </c>
      <c r="L40" s="299" t="str">
        <f>IF('Temps Pass'!L40&gt;0,'Temps Pass'!L40,"99:99:99")</f>
        <v>99:99:99</v>
      </c>
      <c r="N40" s="317" t="str">
        <f>penalités!G40</f>
        <v/>
      </c>
      <c r="O40" s="318">
        <f>penalités!H40</f>
        <v>0</v>
      </c>
      <c r="P40" s="319" t="str">
        <f>penalités!I40</f>
        <v>99:99:99</v>
      </c>
      <c r="Q40" s="317" t="str">
        <f>penalités!J40</f>
        <v/>
      </c>
      <c r="R40" s="320">
        <f>penalités!K40</f>
        <v>0</v>
      </c>
      <c r="S40" s="321" t="str">
        <f>penalités!L40</f>
        <v>99:99:99</v>
      </c>
      <c r="T40" s="322">
        <f>penalités!M40</f>
        <v>0</v>
      </c>
      <c r="U40" s="326">
        <f>penalités!N40</f>
        <v>0</v>
      </c>
      <c r="V40" s="327">
        <f>penalités!O40</f>
        <v>0</v>
      </c>
      <c r="W40" s="327">
        <f>penalités!P40</f>
        <v>0</v>
      </c>
      <c r="X40" s="327">
        <f>penalités!Q40</f>
        <v>0</v>
      </c>
      <c r="Y40" s="327">
        <f>penalités!R40</f>
        <v>0</v>
      </c>
      <c r="Z40" s="327">
        <f>penalités!S40</f>
        <v>0</v>
      </c>
      <c r="AA40" s="328">
        <f>penalités!T40</f>
        <v>0</v>
      </c>
    </row>
    <row r="41" spans="1:27" ht="50.1" customHeight="1" x14ac:dyDescent="0.2">
      <c r="A41" s="276">
        <f>'TEMPS-ponton'!A41</f>
        <v>37</v>
      </c>
      <c r="B41" s="183" t="str">
        <f>'TEMPS-ponton'!B41</f>
        <v>XX</v>
      </c>
      <c r="C41" s="184" t="str">
        <f>'TEMPS-ponton'!C41</f>
        <v>XX</v>
      </c>
      <c r="D41" s="184" t="str">
        <f>'TEMPS-ponton'!D41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290" t="str">
        <f>IF('Temps Pass'!G41&gt;0,'Temps Pass'!G41,"")</f>
        <v/>
      </c>
      <c r="H41" s="291" t="str">
        <f>IF('Temps Pass'!H41&gt;0,'Temps Pass'!H41,"")</f>
        <v/>
      </c>
      <c r="I41" s="297" t="str">
        <f>IF('Temps Pass'!I41&gt;0,'Temps Pass'!I41,"")</f>
        <v/>
      </c>
      <c r="J41" s="298" t="str">
        <f>IF('Temps Pass'!J41&gt;0,'Temps Pass'!J41,"")</f>
        <v/>
      </c>
      <c r="K41" s="291" t="str">
        <f>IF('Temps Pass'!K41&gt;0,'Temps Pass'!K41,"")</f>
        <v/>
      </c>
      <c r="L41" s="299" t="str">
        <f>IF('Temps Pass'!L41&gt;0,'Temps Pass'!L41,"99:99:99")</f>
        <v>99:99:99</v>
      </c>
      <c r="N41" s="317" t="str">
        <f>penalités!G41</f>
        <v/>
      </c>
      <c r="O41" s="318">
        <f>penalités!H41</f>
        <v>0</v>
      </c>
      <c r="P41" s="319" t="str">
        <f>penalités!I41</f>
        <v>99:99:99</v>
      </c>
      <c r="Q41" s="317" t="str">
        <f>penalités!J41</f>
        <v/>
      </c>
      <c r="R41" s="320">
        <f>penalités!K41</f>
        <v>0</v>
      </c>
      <c r="S41" s="321" t="str">
        <f>penalités!L41</f>
        <v>99:99:99</v>
      </c>
      <c r="T41" s="322">
        <f>penalités!M41</f>
        <v>0</v>
      </c>
      <c r="U41" s="326">
        <f>penalités!N41</f>
        <v>0</v>
      </c>
      <c r="V41" s="327">
        <f>penalités!O41</f>
        <v>0</v>
      </c>
      <c r="W41" s="327">
        <f>penalités!P41</f>
        <v>0</v>
      </c>
      <c r="X41" s="327">
        <f>penalités!Q41</f>
        <v>0</v>
      </c>
      <c r="Y41" s="327">
        <f>penalités!R41</f>
        <v>0</v>
      </c>
      <c r="Z41" s="327">
        <f>penalités!S41</f>
        <v>0</v>
      </c>
      <c r="AA41" s="328">
        <f>penalités!T41</f>
        <v>0</v>
      </c>
    </row>
    <row r="42" spans="1:27" ht="50.1" customHeight="1" x14ac:dyDescent="0.2">
      <c r="A42" s="276">
        <f>'TEMPS-ponton'!A42</f>
        <v>38</v>
      </c>
      <c r="B42" s="183" t="str">
        <f>'TEMPS-ponton'!B42</f>
        <v>XX</v>
      </c>
      <c r="C42" s="184" t="str">
        <f>'TEMPS-ponton'!C42</f>
        <v>XX</v>
      </c>
      <c r="D42" s="184" t="str">
        <f>'TEMPS-ponton'!D42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290" t="str">
        <f>IF('Temps Pass'!G42&gt;0,'Temps Pass'!G42,"")</f>
        <v/>
      </c>
      <c r="H42" s="291" t="str">
        <f>IF('Temps Pass'!H42&gt;0,'Temps Pass'!H42,"")</f>
        <v/>
      </c>
      <c r="I42" s="297" t="str">
        <f>IF('Temps Pass'!I42&gt;0,'Temps Pass'!I42,"")</f>
        <v/>
      </c>
      <c r="J42" s="298" t="str">
        <f>IF('Temps Pass'!J42&gt;0,'Temps Pass'!J42,"")</f>
        <v/>
      </c>
      <c r="K42" s="291" t="str">
        <f>IF('Temps Pass'!K42&gt;0,'Temps Pass'!K42,"")</f>
        <v/>
      </c>
      <c r="L42" s="299" t="str">
        <f>IF('Temps Pass'!L42&gt;0,'Temps Pass'!L42,"99:99:99")</f>
        <v>99:99:99</v>
      </c>
      <c r="N42" s="317" t="str">
        <f>penalités!G42</f>
        <v/>
      </c>
      <c r="O42" s="318">
        <f>penalités!H42</f>
        <v>0</v>
      </c>
      <c r="P42" s="319" t="str">
        <f>penalités!I42</f>
        <v>99:99:99</v>
      </c>
      <c r="Q42" s="317" t="str">
        <f>penalités!J42</f>
        <v/>
      </c>
      <c r="R42" s="320">
        <f>penalités!K42</f>
        <v>0</v>
      </c>
      <c r="S42" s="321" t="str">
        <f>penalités!L42</f>
        <v>99:99:99</v>
      </c>
      <c r="T42" s="322">
        <f>penalités!M42</f>
        <v>0</v>
      </c>
      <c r="U42" s="326">
        <f>penalités!N42</f>
        <v>0</v>
      </c>
      <c r="V42" s="327">
        <f>penalités!O42</f>
        <v>0</v>
      </c>
      <c r="W42" s="327">
        <f>penalités!P42</f>
        <v>0</v>
      </c>
      <c r="X42" s="327">
        <f>penalités!Q42</f>
        <v>0</v>
      </c>
      <c r="Y42" s="327">
        <f>penalités!R42</f>
        <v>0</v>
      </c>
      <c r="Z42" s="327">
        <f>penalités!S42</f>
        <v>0</v>
      </c>
      <c r="AA42" s="328">
        <f>penalités!T42</f>
        <v>0</v>
      </c>
    </row>
    <row r="43" spans="1:27" ht="50.1" customHeight="1" x14ac:dyDescent="0.2">
      <c r="A43" s="276">
        <f>'TEMPS-ponton'!A43</f>
        <v>39</v>
      </c>
      <c r="B43" s="183" t="str">
        <f>'TEMPS-ponton'!B43</f>
        <v>XX</v>
      </c>
      <c r="C43" s="184" t="str">
        <f>'TEMPS-ponton'!C43</f>
        <v>XX</v>
      </c>
      <c r="D43" s="184" t="str">
        <f>'TEMPS-ponton'!D43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290" t="str">
        <f>IF('Temps Pass'!G43&gt;0,'Temps Pass'!G43,"")</f>
        <v/>
      </c>
      <c r="H43" s="291" t="str">
        <f>IF('Temps Pass'!H43&gt;0,'Temps Pass'!H43,"")</f>
        <v/>
      </c>
      <c r="I43" s="297" t="str">
        <f>IF('Temps Pass'!I43&gt;0,'Temps Pass'!I43,"")</f>
        <v/>
      </c>
      <c r="J43" s="298" t="str">
        <f>IF('Temps Pass'!J43&gt;0,'Temps Pass'!J43,"")</f>
        <v/>
      </c>
      <c r="K43" s="291" t="str">
        <f>IF('Temps Pass'!K43&gt;0,'Temps Pass'!K43,"")</f>
        <v/>
      </c>
      <c r="L43" s="299" t="str">
        <f>IF('Temps Pass'!L43&gt;0,'Temps Pass'!L43,"99:99:99")</f>
        <v>99:99:99</v>
      </c>
      <c r="N43" s="317" t="str">
        <f>penalités!G43</f>
        <v/>
      </c>
      <c r="O43" s="318">
        <f>penalités!H43</f>
        <v>0</v>
      </c>
      <c r="P43" s="319" t="str">
        <f>penalités!I43</f>
        <v>99:99:99</v>
      </c>
      <c r="Q43" s="317" t="str">
        <f>penalités!J43</f>
        <v/>
      </c>
      <c r="R43" s="320">
        <f>penalités!K43</f>
        <v>0</v>
      </c>
      <c r="S43" s="321" t="str">
        <f>penalités!L43</f>
        <v>99:99:99</v>
      </c>
      <c r="T43" s="322">
        <f>penalités!M43</f>
        <v>0</v>
      </c>
      <c r="U43" s="326">
        <f>penalités!N43</f>
        <v>0</v>
      </c>
      <c r="V43" s="327">
        <f>penalités!O43</f>
        <v>0</v>
      </c>
      <c r="W43" s="327">
        <f>penalités!P43</f>
        <v>0</v>
      </c>
      <c r="X43" s="327">
        <f>penalités!Q43</f>
        <v>0</v>
      </c>
      <c r="Y43" s="327">
        <f>penalités!R43</f>
        <v>0</v>
      </c>
      <c r="Z43" s="327">
        <f>penalités!S43</f>
        <v>0</v>
      </c>
      <c r="AA43" s="328">
        <f>penalités!T43</f>
        <v>0</v>
      </c>
    </row>
    <row r="44" spans="1:27" ht="50.1" customHeight="1" thickBot="1" x14ac:dyDescent="0.25">
      <c r="A44" s="276">
        <f>'TEMPS-ponton'!A44</f>
        <v>40</v>
      </c>
      <c r="B44" s="258" t="str">
        <f>'TEMPS-ponton'!B44</f>
        <v>XX</v>
      </c>
      <c r="C44" s="259" t="str">
        <f>'TEMPS-ponton'!C44</f>
        <v>XX</v>
      </c>
      <c r="D44" s="259" t="str">
        <f>'TEMPS-ponton'!D44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290" t="str">
        <f>IF('Temps Pass'!G44&gt;0,'Temps Pass'!G44,"")</f>
        <v/>
      </c>
      <c r="H44" s="291" t="str">
        <f>IF('Temps Pass'!H44&gt;0,'Temps Pass'!H44,"")</f>
        <v/>
      </c>
      <c r="I44" s="297" t="str">
        <f>IF('Temps Pass'!I44&gt;0,'Temps Pass'!I44,"")</f>
        <v/>
      </c>
      <c r="J44" s="298" t="str">
        <f>IF('Temps Pass'!J44&gt;0,'Temps Pass'!J44,"")</f>
        <v/>
      </c>
      <c r="K44" s="291" t="str">
        <f>IF('Temps Pass'!K44&gt;0,'Temps Pass'!K44,"")</f>
        <v/>
      </c>
      <c r="L44" s="299" t="str">
        <f>IF('Temps Pass'!L44&gt;0,'Temps Pass'!L44,"99:99:99")</f>
        <v>99:99:99</v>
      </c>
      <c r="N44" s="317" t="str">
        <f>penalités!G44</f>
        <v/>
      </c>
      <c r="O44" s="318">
        <f>penalités!H44</f>
        <v>0</v>
      </c>
      <c r="P44" s="319" t="str">
        <f>penalités!I44</f>
        <v>99:99:99</v>
      </c>
      <c r="Q44" s="317" t="str">
        <f>penalités!J44</f>
        <v/>
      </c>
      <c r="R44" s="320">
        <f>penalités!K44</f>
        <v>0</v>
      </c>
      <c r="S44" s="321" t="str">
        <f>penalités!L44</f>
        <v>99:99:99</v>
      </c>
      <c r="T44" s="322">
        <f>penalités!M44</f>
        <v>0</v>
      </c>
      <c r="U44" s="326">
        <f>penalités!N44</f>
        <v>0</v>
      </c>
      <c r="V44" s="327">
        <f>penalités!O44</f>
        <v>0</v>
      </c>
      <c r="W44" s="327">
        <f>penalités!P44</f>
        <v>0</v>
      </c>
      <c r="X44" s="327">
        <f>penalités!Q44</f>
        <v>0</v>
      </c>
      <c r="Y44" s="327">
        <f>penalités!R44</f>
        <v>0</v>
      </c>
      <c r="Z44" s="327">
        <f>penalités!S44</f>
        <v>0</v>
      </c>
      <c r="AA44" s="328">
        <f>penalités!T44</f>
        <v>0</v>
      </c>
    </row>
    <row r="45" spans="1:27" ht="30" customHeight="1" thickTop="1" x14ac:dyDescent="0.2"/>
    <row r="46" spans="1:27" ht="30" customHeight="1" x14ac:dyDescent="0.2"/>
    <row r="47" spans="1:27" ht="30" customHeight="1" x14ac:dyDescent="0.2"/>
    <row r="48" spans="1:27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  <row r="142" ht="30" customHeight="1" x14ac:dyDescent="0.2"/>
    <row r="143" ht="30" customHeight="1" x14ac:dyDescent="0.2"/>
    <row r="144" ht="30" customHeight="1" x14ac:dyDescent="0.2"/>
    <row r="145" ht="30" customHeight="1" x14ac:dyDescent="0.2"/>
  </sheetData>
  <mergeCells count="14">
    <mergeCell ref="U3:AA3"/>
    <mergeCell ref="A1:C2"/>
    <mergeCell ref="N3:N4"/>
    <mergeCell ref="O3:O4"/>
    <mergeCell ref="P3:P4"/>
    <mergeCell ref="Q3:Q4"/>
    <mergeCell ref="R3:R4"/>
    <mergeCell ref="S3:S4"/>
    <mergeCell ref="G1:L2"/>
    <mergeCell ref="N1:P2"/>
    <mergeCell ref="Q1:S2"/>
    <mergeCell ref="U1:AA1"/>
    <mergeCell ref="U2:AA2"/>
    <mergeCell ref="D1:F2"/>
  </mergeCells>
  <conditionalFormatting sqref="O5:O43 R5:R43 T5:AA43">
    <cfRule type="cellIs" dxfId="33" priority="6" operator="greaterThan">
      <formula>0</formula>
    </cfRule>
  </conditionalFormatting>
  <conditionalFormatting sqref="O44 R44 T44:AA44">
    <cfRule type="cellIs" dxfId="32" priority="5" operator="greaterThan">
      <formula>0</formula>
    </cfRule>
  </conditionalFormatting>
  <conditionalFormatting sqref="G5:L44">
    <cfRule type="cellIs" dxfId="31" priority="4" operator="greaterThan">
      <formula>0.293576388888889</formula>
    </cfRule>
  </conditionalFormatting>
  <conditionalFormatting sqref="E5:E44">
    <cfRule type="cellIs" dxfId="30" priority="1" operator="equal">
      <formula>"M"</formula>
    </cfRule>
    <cfRule type="cellIs" dxfId="29" priority="2" operator="equal">
      <formula>"H"</formula>
    </cfRule>
    <cfRule type="cellIs" dxfId="28" priority="3" operator="equal">
      <formula>"F"</formula>
    </cfRule>
  </conditionalFormatting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1B22B1-0C61-4AF1-A171-AE7FC499C750}">
  <sheetPr codeName="Feuil13">
    <pageSetUpPr fitToPage="1"/>
  </sheetPr>
  <dimension ref="A1:J140"/>
  <sheetViews>
    <sheetView topLeftCell="A31" zoomScale="70" zoomScaleNormal="70" workbookViewId="0">
      <selection sqref="A1:J35"/>
    </sheetView>
  </sheetViews>
  <sheetFormatPr baseColWidth="10" defaultColWidth="11.42578125" defaultRowHeight="18" x14ac:dyDescent="0.2"/>
  <cols>
    <col min="1" max="1" width="12" style="10" bestFit="1" customWidth="1"/>
    <col min="2" max="3" width="17.140625" style="60" customWidth="1"/>
    <col min="4" max="4" width="46.42578125" style="10" customWidth="1"/>
    <col min="5" max="6" width="11.7109375" style="4" customWidth="1"/>
    <col min="7" max="10" width="12.28515625" style="10" customWidth="1"/>
    <col min="11" max="11" width="12.7109375" style="10" customWidth="1"/>
    <col min="12" max="16384" width="11.42578125" style="10"/>
  </cols>
  <sheetData>
    <row r="1" spans="1:10" ht="41.25" customHeight="1" thickTop="1" x14ac:dyDescent="0.2">
      <c r="A1" s="631" t="s">
        <v>226</v>
      </c>
      <c r="B1" s="632"/>
      <c r="C1" s="632"/>
      <c r="D1" s="635">
        <f>'Note explicative fichier'!E3</f>
        <v>43983</v>
      </c>
      <c r="E1" s="635"/>
      <c r="F1" s="635"/>
      <c r="G1" s="632"/>
      <c r="H1" s="632"/>
      <c r="I1" s="632"/>
      <c r="J1" s="637"/>
    </row>
    <row r="2" spans="1:10" ht="41.25" customHeight="1" thickBot="1" x14ac:dyDescent="0.25">
      <c r="A2" s="633"/>
      <c r="B2" s="634"/>
      <c r="C2" s="634"/>
      <c r="D2" s="636"/>
      <c r="E2" s="636"/>
      <c r="F2" s="636"/>
      <c r="G2" s="634"/>
      <c r="H2" s="634"/>
      <c r="I2" s="634"/>
      <c r="J2" s="638"/>
    </row>
    <row r="3" spans="1:10" s="11" customFormat="1" ht="37.5" customHeight="1" thickTop="1" x14ac:dyDescent="0.2">
      <c r="A3" s="12" t="s">
        <v>27</v>
      </c>
      <c r="B3" s="159" t="s">
        <v>82</v>
      </c>
      <c r="C3" s="159" t="s">
        <v>128</v>
      </c>
      <c r="D3" s="13" t="s">
        <v>28</v>
      </c>
      <c r="E3" s="9" t="s">
        <v>17</v>
      </c>
      <c r="F3" s="9" t="s">
        <v>247</v>
      </c>
      <c r="G3" s="14" t="s">
        <v>29</v>
      </c>
      <c r="H3" s="14" t="s">
        <v>30</v>
      </c>
      <c r="I3" s="14" t="s">
        <v>31</v>
      </c>
      <c r="J3" s="15" t="s">
        <v>16</v>
      </c>
    </row>
    <row r="4" spans="1:10" s="11" customFormat="1" ht="39" thickBot="1" x14ac:dyDescent="0.25">
      <c r="A4" s="160" t="str">
        <f>'Temps corr'!A4</f>
        <v>Record</v>
      </c>
      <c r="B4" s="160" t="str">
        <f>'Temps corr'!B4</f>
        <v>POLYTECHNIQUE ( Référence 2012 )</v>
      </c>
      <c r="C4" s="160" t="str">
        <f>'Temps corr'!C4</f>
        <v>Palaiseau</v>
      </c>
      <c r="D4" s="160" t="str">
        <f>'Temps corr'!D4</f>
        <v>FERRERO Michel - Alexandre Rosinski - BOYAUD Mathieu - GODDE Olivier - THECKES Benoit</v>
      </c>
      <c r="E4" s="180"/>
      <c r="F4" s="180"/>
      <c r="G4" s="161">
        <f>'Temps corr'!H4</f>
        <v>1.6377314814814858E-2</v>
      </c>
      <c r="H4" s="161">
        <f>'Temps corr'!I4</f>
        <v>2.8252314814814827E-2</v>
      </c>
      <c r="I4" s="161">
        <f>'Temps corr'!K4</f>
        <v>4.4837962962962996E-2</v>
      </c>
      <c r="J4" s="161">
        <f>'Temps corr'!L4</f>
        <v>5.6805555555555554E-2</v>
      </c>
    </row>
    <row r="5" spans="1:10" ht="49.9" customHeight="1" thickTop="1" x14ac:dyDescent="0.2">
      <c r="A5" s="16">
        <f>'Temps corr'!A5</f>
        <v>1</v>
      </c>
      <c r="B5" s="181" t="str">
        <f>'Temps corr'!B5</f>
        <v>ANDRESY CA CONFLUENT 1</v>
      </c>
      <c r="C5" s="182" t="str">
        <f>'Temps corr'!C5</f>
        <v>Cac1</v>
      </c>
      <c r="D5" s="182" t="str">
        <f>'Temps corr'!D5</f>
        <v>Stephanie LAPORTE-Marine NACERI-Marc LACCASSAGNE-Stephane ZETTWOOG-Fouzia VOIRIN</v>
      </c>
      <c r="E5" s="200" t="str">
        <f>VLOOKUP(A5,Equipes!A:J,2,FALSE)</f>
        <v>M</v>
      </c>
      <c r="F5" s="201">
        <f>ROUND(VLOOKUP(A5,Equipes!$A$2:$J$41,10,0),0)</f>
        <v>49</v>
      </c>
      <c r="G5" s="17">
        <f>'Temps corr'!H5-'Temps corr'!H$4</f>
        <v>6.7708333333332815E-3</v>
      </c>
      <c r="H5" s="17">
        <f>'Temps corr'!I5-'Temps corr'!I$4</f>
        <v>1.1990740740740746E-2</v>
      </c>
      <c r="I5" s="17">
        <f>'Temps corr'!K5-'Temps corr'!K$4</f>
        <v>1.6111111111111076E-2</v>
      </c>
      <c r="J5" s="18">
        <f>'Temps corr'!L5-'Temps corr'!L$4</f>
        <v>2.43634259259259E-2</v>
      </c>
    </row>
    <row r="6" spans="1:10" ht="49.9" customHeight="1" x14ac:dyDescent="0.2">
      <c r="A6" s="16">
        <f>'Temps corr'!A6</f>
        <v>2</v>
      </c>
      <c r="B6" s="183" t="str">
        <f>'Temps corr'!B6</f>
        <v>CAUDEBEC EN CAUX ACVS 1</v>
      </c>
      <c r="C6" s="184" t="str">
        <f>'Temps corr'!C6</f>
        <v>Caudebec</v>
      </c>
      <c r="D6" s="184" t="str">
        <f>'Temps corr'!D6</f>
        <v>Martine NARBAIS-JAUREGUY-Caroline KERVRANN-Stephane DELAMARE-Nicolas BARRAY-Francois NARBAIS-JAUREGUY</v>
      </c>
      <c r="E6" s="200" t="str">
        <f>VLOOKUP(A6,Equipes!A:J,2,FALSE)</f>
        <v>M</v>
      </c>
      <c r="F6" s="201">
        <f>ROUND(VLOOKUP(A6,Equipes!$A$2:$J$41,10,0),0)</f>
        <v>55</v>
      </c>
      <c r="G6" s="17">
        <f>'Temps corr'!H6-'Temps corr'!H$4</f>
        <v>4.5486111111111005E-3</v>
      </c>
      <c r="H6" s="17">
        <f>'Temps corr'!I6-'Temps corr'!I$4</f>
        <v>8.113425925925899E-3</v>
      </c>
      <c r="I6" s="17">
        <f>'Temps corr'!K6-'Temps corr'!K$4</f>
        <v>1.1759259259259247E-2</v>
      </c>
      <c r="J6" s="18">
        <f>'Temps corr'!L6-'Temps corr'!L$4</f>
        <v>1.526620370370374E-2</v>
      </c>
    </row>
    <row r="7" spans="1:10" ht="49.9" customHeight="1" x14ac:dyDescent="0.2">
      <c r="A7" s="16">
        <f>'Temps corr'!A7</f>
        <v>3</v>
      </c>
      <c r="B7" s="183" t="str">
        <f>'Temps corr'!B7</f>
        <v>ANDRESY CA CONFLUENT 2</v>
      </c>
      <c r="C7" s="184" t="str">
        <f>'Temps corr'!C7</f>
        <v>CAC 2</v>
      </c>
      <c r="D7" s="184" t="str">
        <f>'Temps corr'!D7</f>
        <v>Anna ALCALOIDEPOIXBLANC-Geoffrey GHIZZONI-Nathalie BOURGEOIS-Franck CHRISTIANNOT-NicOLAS delaunoy</v>
      </c>
      <c r="E7" s="200" t="str">
        <f>VLOOKUP(A7,Equipes!A:J,2,FALSE)</f>
        <v>M</v>
      </c>
      <c r="F7" s="201">
        <f>ROUND(VLOOKUP(A7,Equipes!$A$2:$J$41,10,0),0)</f>
        <v>55</v>
      </c>
      <c r="G7" s="17">
        <f>'Temps corr'!H7-'Temps corr'!H$4</f>
        <v>7.0949074074073692E-3</v>
      </c>
      <c r="H7" s="17">
        <f>'Temps corr'!I7-'Temps corr'!I$4</f>
        <v>1.3981481481481484E-2</v>
      </c>
      <c r="I7" s="17">
        <f>'Temps corr'!K7-'Temps corr'!K$4</f>
        <v>1.9201388888888893E-2</v>
      </c>
      <c r="J7" s="18">
        <f>'Temps corr'!L7-'Temps corr'!L$4</f>
        <v>2.5011574074074117E-2</v>
      </c>
    </row>
    <row r="8" spans="1:10" ht="49.9" customHeight="1" x14ac:dyDescent="0.2">
      <c r="A8" s="16">
        <f>'Temps corr'!A8</f>
        <v>4</v>
      </c>
      <c r="B8" s="183" t="str">
        <f>'Temps corr'!B8</f>
        <v>ANDRESY CA CONFLUENT 1</v>
      </c>
      <c r="C8" s="184" t="str">
        <f>'Temps corr'!C8</f>
        <v>CAC3</v>
      </c>
      <c r="D8" s="184" t="str">
        <f>'Temps corr'!D8</f>
        <v>Emmanuel SALIN-Ousseni PARKOUDA-Jean-Baptiste PROVENZANO-Jerome CLAVE-Julian GALLELA</v>
      </c>
      <c r="E8" s="200" t="str">
        <f>VLOOKUP(A8,Equipes!A:J,2,FALSE)</f>
        <v>H</v>
      </c>
      <c r="F8" s="201">
        <f>ROUND(VLOOKUP(A8,Equipes!$A$2:$J$41,10,0),0)</f>
        <v>46</v>
      </c>
      <c r="G8" s="17">
        <f>'Temps corr'!H8-'Temps corr'!H$4</f>
        <v>4.2824074074073737E-3</v>
      </c>
      <c r="H8" s="17">
        <f>'Temps corr'!I8-'Temps corr'!I$4</f>
        <v>9.1087962962962954E-3</v>
      </c>
      <c r="I8" s="17">
        <f>'Temps corr'!K8-'Temps corr'!K$4</f>
        <v>1.2638888888888866E-2</v>
      </c>
      <c r="J8" s="18">
        <f>'Temps corr'!L8-'Temps corr'!L$4</f>
        <v>1.7812500000000009E-2</v>
      </c>
    </row>
    <row r="9" spans="1:10" ht="49.9" customHeight="1" x14ac:dyDescent="0.2">
      <c r="A9" s="16">
        <f>'Temps corr'!A9</f>
        <v>5</v>
      </c>
      <c r="B9" s="183" t="str">
        <f>'Temps corr'!B9</f>
        <v>PORT-MARLY RC 1</v>
      </c>
      <c r="C9" s="184" t="str">
        <f>'Temps corr'!C9</f>
        <v>RCPM</v>
      </c>
      <c r="D9" s="184" t="str">
        <f>'Temps corr'!D9</f>
        <v>Claudie BODIN-Fanny LAMOUR-Etienne DUPUIS-Jeancharles FAUCHEUX-Gildas KETTANJIAN</v>
      </c>
      <c r="E9" s="200" t="str">
        <f>VLOOKUP(A9,Equipes!A:J,2,FALSE)</f>
        <v>M</v>
      </c>
      <c r="F9" s="201">
        <f>ROUND(VLOOKUP(A9,Equipes!$A$2:$J$41,10,0),0)</f>
        <v>50</v>
      </c>
      <c r="G9" s="17">
        <f>'Temps corr'!H9-'Temps corr'!H$4</f>
        <v>4.7800925925925997E-3</v>
      </c>
      <c r="H9" s="17">
        <f>'Temps corr'!I9-'Temps corr'!I$4</f>
        <v>9.6412037037036935E-3</v>
      </c>
      <c r="I9" s="17">
        <f>'Temps corr'!K9-'Temps corr'!K$4</f>
        <v>1.4166666666666661E-2</v>
      </c>
      <c r="J9" s="18">
        <f>'Temps corr'!L9-'Temps corr'!L$4</f>
        <v>1.902777777777781E-2</v>
      </c>
    </row>
    <row r="10" spans="1:10" ht="49.9" customHeight="1" x14ac:dyDescent="0.2">
      <c r="A10" s="16">
        <f>'Temps corr'!A10</f>
        <v>6</v>
      </c>
      <c r="B10" s="183" t="str">
        <f>'Temps corr'!B10</f>
        <v>BOULOGNE 92 2</v>
      </c>
      <c r="C10" s="184" t="str">
        <f>'Temps corr'!C10</f>
        <v>ACBB</v>
      </c>
      <c r="D10" s="184" t="str">
        <f>'Temps corr'!D10</f>
        <v>CéLia ROUSSELLE-Marie Pierre MARSALLON GAMBY-Françis ROBIN-Nicolas LECOEUR-Theodora XENOGIANI</v>
      </c>
      <c r="E10" s="200" t="str">
        <f>VLOOKUP(A10,Equipes!A:J,2,FALSE)</f>
        <v>M</v>
      </c>
      <c r="F10" s="201">
        <f>ROUND(VLOOKUP(A10,Equipes!$A$2:$J$41,10,0),0)</f>
        <v>46</v>
      </c>
      <c r="G10" s="17">
        <f>'Temps corr'!H10-'Temps corr'!H$4</f>
        <v>3.4027777777776991E-3</v>
      </c>
      <c r="H10" s="17">
        <f>'Temps corr'!I10-'Temps corr'!I$4</f>
        <v>6.9444444444444198E-3</v>
      </c>
      <c r="I10" s="17">
        <f>'Temps corr'!K10-'Temps corr'!K$4</f>
        <v>9.641203703703638E-3</v>
      </c>
      <c r="J10" s="18">
        <f>'Temps corr'!L10-'Temps corr'!L$4</f>
        <v>1.2442129629629595E-2</v>
      </c>
    </row>
    <row r="11" spans="1:10" ht="49.9" customHeight="1" x14ac:dyDescent="0.2">
      <c r="A11" s="16">
        <f>'Temps corr'!A11</f>
        <v>7</v>
      </c>
      <c r="B11" s="183" t="str">
        <f>'Temps corr'!B11</f>
        <v>VILLENNES - POISSY AC 3</v>
      </c>
      <c r="C11" s="184" t="str">
        <f>'Temps corr'!C11</f>
        <v>ACVP</v>
      </c>
      <c r="D11" s="184" t="str">
        <f>'Temps corr'!D11</f>
        <v>Virginie ALEXANDRE-Jihad LEMARQRI-Cyrille BRUZON-BASCOU-Sebastien CARPENTIER-Marie Estelle D'ARBAUMONT</v>
      </c>
      <c r="E11" s="200" t="str">
        <f>VLOOKUP(A11,Equipes!A:J,2,FALSE)</f>
        <v>M</v>
      </c>
      <c r="F11" s="201">
        <f>ROUND(VLOOKUP(A11,Equipes!$A$2:$J$41,10,0),0)</f>
        <v>49</v>
      </c>
      <c r="G11" s="17">
        <f>'Temps corr'!H11-'Temps corr'!H$4</f>
        <v>3.5879629629628762E-3</v>
      </c>
      <c r="H11" s="17">
        <f>'Temps corr'!I11-'Temps corr'!I$4</f>
        <v>7.4768518518518179E-3</v>
      </c>
      <c r="I11" s="17">
        <f>'Temps corr'!K11-'Temps corr'!K$4</f>
        <v>1.0254629629629586E-2</v>
      </c>
      <c r="J11" s="18">
        <f>'Temps corr'!L11-'Temps corr'!L$4</f>
        <v>1.3668981481481435E-2</v>
      </c>
    </row>
    <row r="12" spans="1:10" ht="49.9" customHeight="1" x14ac:dyDescent="0.2">
      <c r="A12" s="16">
        <f>'Temps corr'!A12</f>
        <v>8</v>
      </c>
      <c r="B12" s="183" t="str">
        <f>'Temps corr'!B12</f>
        <v>JOINVILLE AMJ 1</v>
      </c>
      <c r="C12" s="184" t="str">
        <f>'Temps corr'!C12</f>
        <v>Joinville</v>
      </c>
      <c r="D12" s="184" t="str">
        <f>'Temps corr'!D12</f>
        <v>Laurent BAUDOIN-Raphaelle BOUVIER FLORY-Sophie BUSTOS-Kastriot JAKA-Thomas AUGER</v>
      </c>
      <c r="E12" s="200" t="str">
        <f>VLOOKUP(A12,Equipes!A:J,2,FALSE)</f>
        <v>M</v>
      </c>
      <c r="F12" s="201">
        <f>ROUND(VLOOKUP(A12,Equipes!$A$2:$J$41,10,0),0)</f>
        <v>46</v>
      </c>
      <c r="G12" s="17">
        <f>'Temps corr'!H12-'Temps corr'!H$4</f>
        <v>2.7777777777777124E-3</v>
      </c>
      <c r="H12" s="17">
        <f>'Temps corr'!I12-'Temps corr'!I$4</f>
        <v>5.1388888888888595E-3</v>
      </c>
      <c r="I12" s="17">
        <f>'Temps corr'!K12-'Temps corr'!K$4</f>
        <v>6.3541666666666607E-3</v>
      </c>
      <c r="J12" s="18">
        <f>'Temps corr'!L12-'Temps corr'!L$4</f>
        <v>8.1481481481481266E-3</v>
      </c>
    </row>
    <row r="13" spans="1:10" ht="49.9" customHeight="1" x14ac:dyDescent="0.2">
      <c r="A13" s="16">
        <f>'Temps corr'!A13</f>
        <v>9</v>
      </c>
      <c r="B13" s="183" t="str">
        <f>'Temps corr'!B13</f>
        <v>NOGENT SUR MARNE CN 1</v>
      </c>
      <c r="C13" s="184" t="str">
        <f>'Temps corr'!C13</f>
        <v>CN 1</v>
      </c>
      <c r="D13" s="184" t="str">
        <f>'Temps corr'!D13</f>
        <v>Chrystelle SUPIOT-Caroline PIEDNOIRE-Olivier MUCIGNAT-Andre SIMONNET-Fabienne LORTIE</v>
      </c>
      <c r="E13" s="200" t="str">
        <f>VLOOKUP(A13,Equipes!A:J,2,FALSE)</f>
        <v>M</v>
      </c>
      <c r="F13" s="201">
        <f>ROUND(VLOOKUP(A13,Equipes!$A$2:$J$41,10,0),0)</f>
        <v>53</v>
      </c>
      <c r="G13" s="17">
        <f>'Temps corr'!H13-'Temps corr'!H$4</f>
        <v>3.6226851851851594E-3</v>
      </c>
      <c r="H13" s="17">
        <f>'Temps corr'!I13-'Temps corr'!I$4</f>
        <v>6.7245370370370705E-3</v>
      </c>
      <c r="I13" s="17">
        <f>'Temps corr'!K13-'Temps corr'!K$4</f>
        <v>1.0474537037037046E-2</v>
      </c>
      <c r="J13" s="18">
        <f>'Temps corr'!L13-'Temps corr'!L$4</f>
        <v>1.5138888888888924E-2</v>
      </c>
    </row>
    <row r="14" spans="1:10" ht="49.9" customHeight="1" x14ac:dyDescent="0.2">
      <c r="A14" s="16">
        <f>'Temps corr'!A14</f>
        <v>10</v>
      </c>
      <c r="B14" s="183" t="str">
        <f>'Temps corr'!B14</f>
        <v>NOGENT SUR MARNE CN 2</v>
      </c>
      <c r="C14" s="184" t="str">
        <f>'Temps corr'!C14</f>
        <v>CN2</v>
      </c>
      <c r="D14" s="184" t="str">
        <f>'Temps corr'!D14</f>
        <v>Christophe RUCKEBUSCH-Nicolas BURCKHART-Alice GHEERBRANT-Aurelie DONVAL-Gerard LECA</v>
      </c>
      <c r="E14" s="200" t="str">
        <f>VLOOKUP(A14,Equipes!A:J,2,FALSE)</f>
        <v>M</v>
      </c>
      <c r="F14" s="201">
        <f>ROUND(VLOOKUP(A14,Equipes!$A$2:$J$41,10,0),0)</f>
        <v>53</v>
      </c>
      <c r="G14" s="17">
        <f>'Temps corr'!H14-'Temps corr'!H$4</f>
        <v>2.5347222222221744E-3</v>
      </c>
      <c r="H14" s="17">
        <f>'Temps corr'!I14-'Temps corr'!I$4</f>
        <v>4.9074074074073604E-3</v>
      </c>
      <c r="I14" s="17">
        <f>'Temps corr'!K14-'Temps corr'!K$4</f>
        <v>7.5462962962962177E-3</v>
      </c>
      <c r="J14" s="18">
        <f>'Temps corr'!L14-'Temps corr'!L$4</f>
        <v>1.0486111111111085E-2</v>
      </c>
    </row>
    <row r="15" spans="1:10" ht="49.9" customHeight="1" x14ac:dyDescent="0.2">
      <c r="A15" s="16">
        <f>'Temps corr'!A15</f>
        <v>11</v>
      </c>
      <c r="B15" s="183" t="str">
        <f>'Temps corr'!B15</f>
        <v>BOULOGNE 92 1</v>
      </c>
      <c r="C15" s="184" t="str">
        <f>'Temps corr'!C15</f>
        <v>ACBB</v>
      </c>
      <c r="D15" s="184" t="str">
        <f>'Temps corr'!D15</f>
        <v>Viviane BALLOY-Timothé BAZIRIES-Alexandre LE FUR-Sigrid PABST-Michel VEDRINE</v>
      </c>
      <c r="E15" s="200" t="str">
        <f>VLOOKUP(A15,Equipes!A:J,2,FALSE)</f>
        <v>H</v>
      </c>
      <c r="F15" s="201">
        <f>ROUND(VLOOKUP(A15,Equipes!$A$2:$J$41,10,0),0)</f>
        <v>51</v>
      </c>
      <c r="G15" s="17">
        <f>'Temps corr'!H15-'Temps corr'!H$4</f>
        <v>4.5370370370370061E-3</v>
      </c>
      <c r="H15" s="17">
        <f>'Temps corr'!I15-'Temps corr'!I$4</f>
        <v>9.7106481481481488E-3</v>
      </c>
      <c r="I15" s="17">
        <f>'Temps corr'!K15-'Temps corr'!K$4</f>
        <v>-2.684027777777781E-2</v>
      </c>
      <c r="J15" s="18">
        <f>'Temps corr'!L15-'Temps corr'!L$4</f>
        <v>2.0219907407407423E-2</v>
      </c>
    </row>
    <row r="16" spans="1:10" ht="49.9" customHeight="1" x14ac:dyDescent="0.2">
      <c r="A16" s="16">
        <f>'Temps corr'!A16</f>
        <v>12</v>
      </c>
      <c r="B16" s="183" t="str">
        <f>'Temps corr'!B16</f>
        <v>EVRY SCA 2</v>
      </c>
      <c r="C16" s="184" t="str">
        <f>'Temps corr'!C16</f>
        <v>SCA2</v>
      </c>
      <c r="D16" s="184" t="str">
        <f>'Temps corr'!D16</f>
        <v>Laurent YEBOAH-Isabelle MOISSET FLEURISSON-Frederic DUCAUQUY-Sandrine GARCIA-Christelle MARTIN</v>
      </c>
      <c r="E16" s="200" t="str">
        <f>VLOOKUP(A16,Equipes!A:J,2,FALSE)</f>
        <v>M</v>
      </c>
      <c r="F16" s="201">
        <f>ROUND(VLOOKUP(A16,Equipes!$A$2:$J$41,10,0),0)</f>
        <v>48</v>
      </c>
      <c r="G16" s="17">
        <f>'Temps corr'!H16-'Temps corr'!H$4</f>
        <v>1.8402777777777324E-3</v>
      </c>
      <c r="H16" s="17">
        <f>'Temps corr'!I16-'Temps corr'!I$4</f>
        <v>3.958333333333286E-3</v>
      </c>
      <c r="I16" s="17">
        <f>'Temps corr'!K16-'Temps corr'!K$4</f>
        <v>5.3356481481480755E-3</v>
      </c>
      <c r="J16" s="18">
        <f>'Temps corr'!L16-'Temps corr'!L$4</f>
        <v>1.0474537037037004E-2</v>
      </c>
    </row>
    <row r="17" spans="1:10" ht="49.9" customHeight="1" x14ac:dyDescent="0.2">
      <c r="A17" s="16">
        <f>'Temps corr'!A17</f>
        <v>13</v>
      </c>
      <c r="B17" s="183" t="str">
        <f>'Temps corr'!B17</f>
        <v>PORT-MARLY RC 2</v>
      </c>
      <c r="C17" s="184" t="str">
        <f>'Temps corr'!C17</f>
        <v>RCPM2</v>
      </c>
      <c r="D17" s="184" t="str">
        <f>'Temps corr'!D17</f>
        <v>Elsa CROZATIER-Cyrielle BERTHIER-Hervé Valette-Eric MOINARD-Anais FEUGA</v>
      </c>
      <c r="E17" s="200" t="str">
        <f>VLOOKUP(A17,Equipes!A:J,2,FALSE)</f>
        <v>M</v>
      </c>
      <c r="F17" s="201">
        <f>ROUND(VLOOKUP(A17,Equipes!$A$2:$J$41,10,0),0)</f>
        <v>47</v>
      </c>
      <c r="G17" s="17">
        <f>'Temps corr'!H17-'Temps corr'!H$4</f>
        <v>1.3773148148147896E-3</v>
      </c>
      <c r="H17" s="17">
        <f>'Temps corr'!I17-'Temps corr'!I$4</f>
        <v>3.5185185185185319E-3</v>
      </c>
      <c r="I17" s="17">
        <f>'Temps corr'!K17-'Temps corr'!K$4</f>
        <v>4.6412037037036891E-3</v>
      </c>
      <c r="J17" s="18">
        <f>'Temps corr'!L17-'Temps corr'!L$4</f>
        <v>1.0543981481481515E-2</v>
      </c>
    </row>
    <row r="18" spans="1:10" ht="49.9" customHeight="1" x14ac:dyDescent="0.2">
      <c r="A18" s="16">
        <f>'Temps corr'!A18</f>
        <v>14</v>
      </c>
      <c r="B18" s="183" t="str">
        <f>'Temps corr'!B18</f>
        <v>MAISONS MESNIL CERAMM 1</v>
      </c>
      <c r="C18" s="184" t="str">
        <f>'Temps corr'!C18</f>
        <v>CERAMM1</v>
      </c>
      <c r="D18" s="184" t="str">
        <f>'Temps corr'!D18</f>
        <v>Nicolas SCHMITT-Gloria VENDRELL-Christine MARIE LAVAUD-Amaury DE LA LAURENCIE-Amina ELABBADI</v>
      </c>
      <c r="E18" s="200" t="str">
        <f>VLOOKUP(A18,Equipes!A:J,2,FALSE)</f>
        <v>M</v>
      </c>
      <c r="F18" s="201">
        <f>ROUND(VLOOKUP(A18,Equipes!$A$2:$J$41,10,0),0)</f>
        <v>50</v>
      </c>
      <c r="G18" s="17">
        <f>'Temps corr'!H18-'Temps corr'!H$4</f>
        <v>3.3912037037036602E-3</v>
      </c>
      <c r="H18" s="17">
        <f>'Temps corr'!I18-'Temps corr'!I$4</f>
        <v>6.377314814814794E-3</v>
      </c>
      <c r="I18" s="17">
        <f>'Temps corr'!K18-'Temps corr'!K$4</f>
        <v>1.0196759259259225E-2</v>
      </c>
      <c r="J18" s="18">
        <f>'Temps corr'!L18-'Temps corr'!L$4</f>
        <v>1.4201388888888888E-2</v>
      </c>
    </row>
    <row r="19" spans="1:10" ht="49.9" customHeight="1" x14ac:dyDescent="0.2">
      <c r="A19" s="16">
        <f>'Temps corr'!A19</f>
        <v>15</v>
      </c>
      <c r="B19" s="183" t="str">
        <f>'Temps corr'!B19</f>
        <v>SOISY SUR SEINE CN 1</v>
      </c>
      <c r="C19" s="184" t="str">
        <f>'Temps corr'!C19</f>
        <v>CN1</v>
      </c>
      <c r="D19" s="184" t="str">
        <f>'Temps corr'!D19</f>
        <v>Bertrand PIOGER-Bruno PERIQUOI-Servane BERTRAND-Alain BERNARD-Robert TRAUET</v>
      </c>
      <c r="E19" s="200" t="str">
        <f>VLOOKUP(A19,Equipes!A:J,2,FALSE)</f>
        <v>H</v>
      </c>
      <c r="F19" s="201">
        <f>ROUND(VLOOKUP(A19,Equipes!$A$2:$J$41,10,0),0)</f>
        <v>54</v>
      </c>
      <c r="G19" s="17">
        <f>'Temps corr'!H19-'Temps corr'!H$4</f>
        <v>2.6620370370369906E-3</v>
      </c>
      <c r="H19" s="17">
        <f>'Temps corr'!I19-'Temps corr'!I$4</f>
        <v>4.4675925925925508E-3</v>
      </c>
      <c r="I19" s="17">
        <f>'Temps corr'!K19-'Temps corr'!K$4</f>
        <v>5.7523148148147518E-3</v>
      </c>
      <c r="J19" s="18">
        <f>'Temps corr'!L19-'Temps corr'!L$4</f>
        <v>1.2037037037037027E-2</v>
      </c>
    </row>
    <row r="20" spans="1:10" ht="49.9" customHeight="1" x14ac:dyDescent="0.2">
      <c r="A20" s="16">
        <f>'Temps corr'!A20</f>
        <v>16</v>
      </c>
      <c r="B20" s="183" t="str">
        <f>'Temps corr'!B20</f>
        <v>PORT-MARLY RC 1</v>
      </c>
      <c r="C20" s="184" t="str">
        <f>'Temps corr'!C20</f>
        <v>RCPM1</v>
      </c>
      <c r="D20" s="184" t="str">
        <f>'Temps corr'!D20</f>
        <v>Jean-Claude LAFOREST-David CHARTIER-Christophe MARCAIS-Vincent BONTOUX-Alain ROUSSEAU</v>
      </c>
      <c r="E20" s="200" t="str">
        <f>VLOOKUP(A20,Equipes!A:J,2,FALSE)</f>
        <v>H</v>
      </c>
      <c r="F20" s="201">
        <f>ROUND(VLOOKUP(A20,Equipes!$A$2:$J$41,10,0),0)</f>
        <v>55</v>
      </c>
      <c r="G20" s="17">
        <f>'Temps corr'!H20-'Temps corr'!H$4</f>
        <v>1.0532407407407018E-3</v>
      </c>
      <c r="H20" s="17">
        <f>'Temps corr'!I20-'Temps corr'!I$4</f>
        <v>2.2569444444444642E-3</v>
      </c>
      <c r="I20" s="17">
        <f>'Temps corr'!K20-'Temps corr'!K$4</f>
        <v>1.7361111111111049E-3</v>
      </c>
      <c r="J20" s="18">
        <f>'Temps corr'!L20-'Temps corr'!L$4</f>
        <v>5.9837962962963204E-3</v>
      </c>
    </row>
    <row r="21" spans="1:10" ht="49.9" customHeight="1" x14ac:dyDescent="0.2">
      <c r="A21" s="16">
        <f>'Temps corr'!A21</f>
        <v>17</v>
      </c>
      <c r="B21" s="183" t="str">
        <f>'Temps corr'!B21</f>
        <v>ANDRESY CA CONFLUENT 1</v>
      </c>
      <c r="C21" s="184" t="str">
        <f>'Temps corr'!C21</f>
        <v>CAC1</v>
      </c>
      <c r="D21" s="184" t="str">
        <f>'Temps corr'!D21</f>
        <v>Daphne PARIZOT-Agnes BURGHGRAEVE SELLEN-Sylvie FRANSSEN-Severine LEGAILLARD-Martine LE ROUX</v>
      </c>
      <c r="E21" s="200" t="str">
        <f>VLOOKUP(A21,Equipes!A:J,2,FALSE)</f>
        <v>F</v>
      </c>
      <c r="F21" s="201">
        <f>ROUND(VLOOKUP(A21,Equipes!$A$2:$J$41,10,0),0)</f>
        <v>55</v>
      </c>
      <c r="G21" s="17">
        <f>'Temps corr'!H21-'Temps corr'!H$4</f>
        <v>7.2106481481480911E-3</v>
      </c>
      <c r="H21" s="17">
        <f>'Temps corr'!I21-'Temps corr'!I$4</f>
        <v>1.3182870370370359E-2</v>
      </c>
      <c r="I21" s="17">
        <f>'Temps corr'!K21-'Temps corr'!K$4</f>
        <v>2.0451388888888866E-2</v>
      </c>
      <c r="J21" s="18">
        <f>'Temps corr'!L21-'Temps corr'!L$4</f>
        <v>2.7337962962962925E-2</v>
      </c>
    </row>
    <row r="22" spans="1:10" ht="49.9" customHeight="1" x14ac:dyDescent="0.2">
      <c r="A22" s="16">
        <f>'Temps corr'!A22</f>
        <v>18</v>
      </c>
      <c r="B22" s="183" t="str">
        <f>'Temps corr'!B22</f>
        <v>MAISONS MESNIL CERAMM 2</v>
      </c>
      <c r="C22" s="184" t="str">
        <f>'Temps corr'!C22</f>
        <v>CERAMM2</v>
      </c>
      <c r="D22" s="184" t="str">
        <f>'Temps corr'!D22</f>
        <v>Claude LEMENAGER-Didier GIRARDEAU-Laurent LIBOTTE-Alain GIRARD-Cecile JEAMMES</v>
      </c>
      <c r="E22" s="200" t="str">
        <f>VLOOKUP(A22,Equipes!A:J,2,FALSE)</f>
        <v>H</v>
      </c>
      <c r="F22" s="201">
        <f>ROUND(VLOOKUP(A22,Equipes!$A$2:$J$41,10,0),0)</f>
        <v>58</v>
      </c>
      <c r="G22" s="17">
        <f>'Temps corr'!H22-'Temps corr'!H$4</f>
        <v>3.6458333333332926E-3</v>
      </c>
      <c r="H22" s="17">
        <f>'Temps corr'!I22-'Temps corr'!I$4</f>
        <v>7.2685185185185075E-3</v>
      </c>
      <c r="I22" s="17">
        <f>'Temps corr'!K22-'Temps corr'!K$4</f>
        <v>1.0381944444444402E-2</v>
      </c>
      <c r="J22" s="18">
        <f>'Temps corr'!L22-'Temps corr'!L$4</f>
        <v>1.3773148148148118E-2</v>
      </c>
    </row>
    <row r="23" spans="1:10" ht="49.9" customHeight="1" x14ac:dyDescent="0.2">
      <c r="A23" s="16">
        <f>'Temps corr'!A23</f>
        <v>19</v>
      </c>
      <c r="B23" s="183" t="str">
        <f>'Temps corr'!B23</f>
        <v>VILLENNES - POISSY AC 1</v>
      </c>
      <c r="C23" s="184" t="str">
        <f>'Temps corr'!C23</f>
        <v>ACVP1</v>
      </c>
      <c r="D23" s="184" t="str">
        <f>'Temps corr'!D23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17">
        <f>'Temps corr'!H23-'Temps corr'!H$4</f>
        <v>4.4097222222221899E-3</v>
      </c>
      <c r="H23" s="17">
        <f>'Temps corr'!I23-'Temps corr'!I$4</f>
        <v>7.8819444444444553E-3</v>
      </c>
      <c r="I23" s="17">
        <f>'Temps corr'!K23-'Temps corr'!K$4</f>
        <v>1.0567129629629635E-2</v>
      </c>
      <c r="J23" s="18">
        <f>'Temps corr'!L23-'Temps corr'!L$4</f>
        <v>1.3287037037037042E-2</v>
      </c>
    </row>
    <row r="24" spans="1:10" ht="49.9" customHeight="1" x14ac:dyDescent="0.2">
      <c r="A24" s="16">
        <f>'Temps corr'!A24</f>
        <v>20</v>
      </c>
      <c r="B24" s="183" t="str">
        <f>'Temps corr'!B24</f>
        <v>ROUEN CNAR 1</v>
      </c>
      <c r="C24" s="184" t="str">
        <f>'Temps corr'!C24</f>
        <v>CNAR1</v>
      </c>
      <c r="D24" s="184" t="str">
        <f>'Temps corr'!D24</f>
        <v>Nathalie MOUSSET-Francois LAIR-Betty GESLAIN-Thierry DUCHESNE-Stephane MOUSSET</v>
      </c>
      <c r="E24" s="200" t="str">
        <f>VLOOKUP(A24,Equipes!A:J,2,FALSE)</f>
        <v>M</v>
      </c>
      <c r="F24" s="201">
        <f>ROUND(VLOOKUP(A24,Equipes!$A$2:$J$41,10,0),0)</f>
        <v>55</v>
      </c>
      <c r="G24" s="17">
        <f>'Temps corr'!H24-'Temps corr'!H$4</f>
        <v>3.6805555555555203E-3</v>
      </c>
      <c r="H24" s="17">
        <f>'Temps corr'!I24-'Temps corr'!I$4</f>
        <v>6.9444444444444753E-3</v>
      </c>
      <c r="I24" s="17">
        <f>'Temps corr'!K24-'Temps corr'!K$4</f>
        <v>8.74999999999998E-3</v>
      </c>
      <c r="J24" s="18">
        <f>'Temps corr'!L24-'Temps corr'!L$4</f>
        <v>1.0706018518518545E-2</v>
      </c>
    </row>
    <row r="25" spans="1:10" ht="49.9" customHeight="1" x14ac:dyDescent="0.2">
      <c r="A25" s="16">
        <f>'Temps corr'!A25</f>
        <v>21</v>
      </c>
      <c r="B25" s="183" t="str">
        <f>'Temps corr'!B25</f>
        <v>PORT-MARLY RC 2</v>
      </c>
      <c r="C25" s="184" t="str">
        <f>'Temps corr'!C25</f>
        <v>RCPM2</v>
      </c>
      <c r="D25" s="184" t="str">
        <f>'Temps corr'!D25</f>
        <v>Guillaume CHARRON-Philippe VERHE-Stephan REYNIER-Dominique LEROUX-Luciano AUTUNNALE</v>
      </c>
      <c r="E25" s="200" t="str">
        <f>VLOOKUP(A25,Equipes!A:J,2,FALSE)</f>
        <v>H</v>
      </c>
      <c r="F25" s="201">
        <f>ROUND(VLOOKUP(A25,Equipes!$A$2:$J$41,10,0),0)</f>
        <v>51</v>
      </c>
      <c r="G25" s="17">
        <f>'Temps corr'!H25-'Temps corr'!H$4</f>
        <v>1.3078703703702788E-3</v>
      </c>
      <c r="H25" s="17">
        <f>'Temps corr'!I25-'Temps corr'!I$4</f>
        <v>3.7384259259258812E-3</v>
      </c>
      <c r="I25" s="17">
        <f>'Temps corr'!K25-'Temps corr'!K$4</f>
        <v>4.9652777777777213E-3</v>
      </c>
      <c r="J25" s="18">
        <f>'Temps corr'!L25-'Temps corr'!L$4</f>
        <v>6.8518518518518312E-3</v>
      </c>
    </row>
    <row r="26" spans="1:10" ht="49.9" customHeight="1" x14ac:dyDescent="0.2">
      <c r="A26" s="16">
        <f>'Temps corr'!A26</f>
        <v>22</v>
      </c>
      <c r="B26" s="183" t="str">
        <f>'Temps corr'!B26</f>
        <v>COUDRAY MONTCEAUX A 1</v>
      </c>
      <c r="C26" s="184" t="str">
        <f>'Temps corr'!C26</f>
        <v>coudray1</v>
      </c>
      <c r="D26" s="184" t="str">
        <f>'Temps corr'!D26</f>
        <v>Joseph RAYNAUD-Frederic MORAT-Benjamin HOUILLON-Pascal BEAUSSART-Anne HOUAL</v>
      </c>
      <c r="E26" s="200" t="str">
        <f>VLOOKUP(A26,Equipes!A:J,2,FALSE)</f>
        <v>H</v>
      </c>
      <c r="F26" s="201">
        <f>ROUND(VLOOKUP(A26,Equipes!$A$2:$J$41,10,0),0)</f>
        <v>52</v>
      </c>
      <c r="G26" s="17">
        <f>'Temps corr'!H26-'Temps corr'!H$4</f>
        <v>3.8773148148147363E-3</v>
      </c>
      <c r="H26" s="17">
        <f>'Temps corr'!I26-'Temps corr'!I$4</f>
        <v>7.6273148148147674E-3</v>
      </c>
      <c r="I26" s="17">
        <f>'Temps corr'!K26-'Temps corr'!K$4</f>
        <v>1.0520833333333257E-2</v>
      </c>
      <c r="J26" s="18">
        <f>'Temps corr'!L26-'Temps corr'!L$4</f>
        <v>1.3865740740740706E-2</v>
      </c>
    </row>
    <row r="27" spans="1:10" ht="49.9" customHeight="1" x14ac:dyDescent="0.2">
      <c r="A27" s="16">
        <f>'Temps corr'!A27</f>
        <v>23</v>
      </c>
      <c r="B27" s="183" t="str">
        <f>'Temps corr'!B27</f>
        <v>SN OISE 1</v>
      </c>
      <c r="C27" s="184" t="str">
        <f>'Temps corr'!C27</f>
        <v xml:space="preserve">SN Oise 1
</v>
      </c>
      <c r="D27" s="184" t="str">
        <f>'Temps corr'!D27</f>
        <v>Agnes AUDEBERT-Nicolas RAUCH-Jerome ROUGE-Nathalie BAUDIER-Isabelle JOUBERT</v>
      </c>
      <c r="E27" s="200" t="str">
        <f>VLOOKUP(A27,Equipes!A:J,2,FALSE)</f>
        <v>M</v>
      </c>
      <c r="F27" s="201">
        <f>ROUND(VLOOKUP(A27,Equipes!$A$2:$J$41,10,0),0)</f>
        <v>50</v>
      </c>
      <c r="G27" s="17">
        <f>'Temps corr'!H27-'Temps corr'!H$4</f>
        <v>5.4282407407406641E-3</v>
      </c>
      <c r="H27" s="17">
        <f>'Temps corr'!I27-'Temps corr'!I$4</f>
        <v>1.1006944444444389E-2</v>
      </c>
      <c r="I27" s="17">
        <f>'Temps corr'!K27-'Temps corr'!K$4</f>
        <v>1.634259259259252E-2</v>
      </c>
      <c r="J27" s="18">
        <f>'Temps corr'!L27-'Temps corr'!L$4</f>
        <v>2.1689814814814801E-2</v>
      </c>
    </row>
    <row r="28" spans="1:10" ht="49.9" customHeight="1" x14ac:dyDescent="0.2">
      <c r="A28" s="16">
        <f>'Temps corr'!A28</f>
        <v>24</v>
      </c>
      <c r="B28" s="183" t="str">
        <f>'Temps corr'!B28</f>
        <v>MEULAN LES MUREAUX AMMH 1</v>
      </c>
      <c r="C28" s="184" t="str">
        <f>'Temps corr'!C28</f>
        <v>AMMH1</v>
      </c>
      <c r="D28" s="184" t="str">
        <f>'Temps corr'!D28</f>
        <v>Xavier MARSAIS-Eric PRENEY-Yannick DAGMEY-David COINE-Arthur VAN SLOOTEN</v>
      </c>
      <c r="E28" s="200" t="str">
        <f>VLOOKUP(A28,Equipes!A:J,2,FALSE)</f>
        <v>H</v>
      </c>
      <c r="F28" s="201">
        <f>ROUND(VLOOKUP(A28,Equipes!$A$2:$J$41,10,0),0)</f>
        <v>53</v>
      </c>
      <c r="G28" s="17">
        <f>'Temps corr'!H28-'Temps corr'!H$4</f>
        <v>2.1759259259259145E-3</v>
      </c>
      <c r="H28" s="17">
        <f>'Temps corr'!I28-'Temps corr'!I$4</f>
        <v>5.0694444444444597E-3</v>
      </c>
      <c r="I28" s="17">
        <f>'Temps corr'!K28-'Temps corr'!K$4</f>
        <v>7.9282407407407218E-3</v>
      </c>
      <c r="J28" s="18">
        <f>'Temps corr'!L28-'Temps corr'!L$4</f>
        <v>9.9074074074074203E-3</v>
      </c>
    </row>
    <row r="29" spans="1:10" ht="49.9" customHeight="1" x14ac:dyDescent="0.2">
      <c r="A29" s="16">
        <f>'Temps corr'!A29</f>
        <v>25</v>
      </c>
      <c r="B29" s="183" t="str">
        <f>'Temps corr'!B29</f>
        <v>VILLENNES - POISSY AC 2</v>
      </c>
      <c r="C29" s="184" t="str">
        <f>'Temps corr'!C29</f>
        <v>ACVP2</v>
      </c>
      <c r="D29" s="184" t="str">
        <f>'Temps corr'!D29</f>
        <v>Franck CARIOU-Michael LE BANNER-Valerie DECAESTECKER-Karine GUILBON-Christophe ELINE</v>
      </c>
      <c r="E29" s="200" t="str">
        <f>VLOOKUP(A29,Equipes!A:J,2,FALSE)</f>
        <v>M</v>
      </c>
      <c r="F29" s="201">
        <f>ROUND(VLOOKUP(A29,Equipes!$A$2:$J$41,10,0),0)</f>
        <v>54</v>
      </c>
      <c r="G29" s="17">
        <f>'Temps corr'!H29-'Temps corr'!H$4</f>
        <v>2.1180555555554981E-3</v>
      </c>
      <c r="H29" s="17">
        <f>'Temps corr'!I29-'Temps corr'!I$4</f>
        <v>4.9305555555554936E-3</v>
      </c>
      <c r="I29" s="17">
        <f>'Temps corr'!K29-'Temps corr'!K$4</f>
        <v>8.0902777777777102E-3</v>
      </c>
      <c r="J29" s="18">
        <f>'Temps corr'!L29-'Temps corr'!L$4</f>
        <v>1.1562499999999976E-2</v>
      </c>
    </row>
    <row r="30" spans="1:10" ht="49.9" customHeight="1" x14ac:dyDescent="0.2">
      <c r="A30" s="16">
        <f>'Temps corr'!A30</f>
        <v>26</v>
      </c>
      <c r="B30" s="183" t="str">
        <f>'Temps corr'!B30</f>
        <v>EVRY SCA 1</v>
      </c>
      <c r="C30" s="184" t="str">
        <f>'Temps corr'!C30</f>
        <v>SCA 1</v>
      </c>
      <c r="D30" s="184" t="str">
        <f>'Temps corr'!D30</f>
        <v>Anne CARDUNER-Olivia PEZZOLI-Bruno CASIMIR-Lionel BOISSONNAT-Kristell MAUCHET</v>
      </c>
      <c r="E30" s="200" t="str">
        <f>VLOOKUP(A30,Equipes!A:J,2,FALSE)</f>
        <v>M</v>
      </c>
      <c r="F30" s="201">
        <f>ROUND(VLOOKUP(A30,Equipes!$A$2:$J$41,10,0),0)</f>
        <v>56</v>
      </c>
      <c r="G30" s="17">
        <f>'Temps corr'!H30-'Temps corr'!H$4</f>
        <v>4.201388888888824E-3</v>
      </c>
      <c r="H30" s="17">
        <f>'Temps corr'!I30-'Temps corr'!I$4</f>
        <v>8.2291666666666208E-3</v>
      </c>
      <c r="I30" s="17">
        <f>'Temps corr'!K30-'Temps corr'!K$4</f>
        <v>1.24305555555555E-2</v>
      </c>
      <c r="J30" s="18">
        <f>'Temps corr'!L30-'Temps corr'!L$4</f>
        <v>1.7152777777777739E-2</v>
      </c>
    </row>
    <row r="31" spans="1:10" ht="49.9" customHeight="1" x14ac:dyDescent="0.2">
      <c r="A31" s="16">
        <f>'Temps corr'!A31</f>
        <v>27</v>
      </c>
      <c r="B31" s="183" t="str">
        <f>'Temps corr'!B31</f>
        <v>MEULAN LES MUREAUX AMMH 1</v>
      </c>
      <c r="C31" s="184" t="str">
        <f>'Temps corr'!C31</f>
        <v>AMMH1</v>
      </c>
      <c r="D31" s="184" t="str">
        <f>'Temps corr'!D31</f>
        <v>Gwenaelle MARSAIS-Sophie SEFFAR-Catherine MARTINIER-Christelle GOANVIC-Marie LAMORE</v>
      </c>
      <c r="E31" s="200" t="str">
        <f>VLOOKUP(A31,Equipes!A:J,2,FALSE)</f>
        <v>F</v>
      </c>
      <c r="F31" s="201">
        <f>ROUND(VLOOKUP(A31,Equipes!$A$2:$J$41,10,0),0)</f>
        <v>47</v>
      </c>
      <c r="G31" s="17">
        <f>'Temps corr'!H31-'Temps corr'!H$4</f>
        <v>6.7013888888888262E-3</v>
      </c>
      <c r="H31" s="17">
        <f>'Temps corr'!I31-'Temps corr'!I$4</f>
        <v>1.3831018518518479E-2</v>
      </c>
      <c r="I31" s="17">
        <f>'Temps corr'!K31-'Temps corr'!K$4</f>
        <v>2.0289351851851822E-2</v>
      </c>
      <c r="J31" s="18">
        <f>'Temps corr'!L31-'Temps corr'!L$4</f>
        <v>2.6377314814814756E-2</v>
      </c>
    </row>
    <row r="32" spans="1:10" ht="49.9" customHeight="1" x14ac:dyDescent="0.2">
      <c r="A32" s="16">
        <f>'Temps corr'!A32</f>
        <v>28</v>
      </c>
      <c r="B32" s="183" t="str">
        <f>'Temps corr'!B32</f>
        <v>VILLENNES - POISSY AC 1</v>
      </c>
      <c r="C32" s="184" t="str">
        <f>'Temps corr'!C32</f>
        <v>ACVP1</v>
      </c>
      <c r="D32" s="184" t="str">
        <f>'Temps corr'!D32</f>
        <v>Frederic LE ROUX-Corinne HUARD-ROLLAND-Elodie DEREMIENCE-Marie-Claude LAUNAY-Olivier COSNEAU</v>
      </c>
      <c r="E32" s="200" t="str">
        <f>VLOOKUP(A32,Equipes!A:J,2,FALSE)</f>
        <v>M</v>
      </c>
      <c r="F32" s="201">
        <f>ROUND(VLOOKUP(A32,Equipes!$A$2:$J$41,10,0),0)</f>
        <v>53</v>
      </c>
      <c r="G32" s="17">
        <f>'Temps corr'!H32-'Temps corr'!H$4</f>
        <v>1.8402777777777879E-3</v>
      </c>
      <c r="H32" s="17">
        <f>'Temps corr'!I32-'Temps corr'!I$4</f>
        <v>3.8773148148148473E-3</v>
      </c>
      <c r="I32" s="17">
        <f>'Temps corr'!K32-'Temps corr'!K$4</f>
        <v>5.196759259259276E-3</v>
      </c>
      <c r="J32" s="18">
        <f>'Temps corr'!L32-'Temps corr'!L$4</f>
        <v>6.4699074074074381E-3</v>
      </c>
    </row>
    <row r="33" spans="1:10" ht="49.9" customHeight="1" x14ac:dyDescent="0.2">
      <c r="A33" s="16">
        <f>'Temps corr'!A33</f>
        <v>29</v>
      </c>
      <c r="B33" s="183" t="str">
        <f>'Temps corr'!B33</f>
        <v>FONTAINEBLEAU APF 1</v>
      </c>
      <c r="C33" s="184" t="str">
        <f>'Temps corr'!C33</f>
        <v>APF1</v>
      </c>
      <c r="D33" s="184" t="str">
        <f>'Temps corr'!D33</f>
        <v>Kathleen SANCHEZ-Laurent FOUQUE-Christian MESSALES-Denis FLORY-David WEBER</v>
      </c>
      <c r="E33" s="200" t="str">
        <f>VLOOKUP(A33,Equipes!A:J,2,FALSE)</f>
        <v>H</v>
      </c>
      <c r="F33" s="201">
        <f>ROUND(VLOOKUP(A33,Equipes!$A$2:$J$41,10,0),0)</f>
        <v>57</v>
      </c>
      <c r="G33" s="17">
        <f>'Temps corr'!H33-'Temps corr'!H$4</f>
        <v>4.6180555555555003E-3</v>
      </c>
      <c r="H33" s="17">
        <f>'Temps corr'!I33-'Temps corr'!I$4</f>
        <v>9.3865740740740611E-3</v>
      </c>
      <c r="I33" s="17">
        <f>'Temps corr'!K33-'Temps corr'!K$4</f>
        <v>1.3136574074074037E-2</v>
      </c>
      <c r="J33" s="18">
        <f>'Temps corr'!L33-'Temps corr'!L$4</f>
        <v>1.8252314814814874E-2</v>
      </c>
    </row>
    <row r="34" spans="1:10" ht="49.9" customHeight="1" x14ac:dyDescent="0.2">
      <c r="A34" s="16">
        <f>'Temps corr'!A34</f>
        <v>30</v>
      </c>
      <c r="B34" s="183" t="str">
        <f>'Temps corr'!B34</f>
        <v>JOINVILLE AMJ 1</v>
      </c>
      <c r="C34" s="184" t="str">
        <f>'Temps corr'!C34</f>
        <v>AMJ1</v>
      </c>
      <c r="D34" s="184" t="str">
        <f>'Temps corr'!D34</f>
        <v>Vincent FABIEN-Arnaud PUPPO-Jonathan ROOKE-Xavier SUCHET-Nicolas JAMAULT</v>
      </c>
      <c r="E34" s="200" t="str">
        <f>VLOOKUP(A34,Equipes!A:J,2,FALSE)</f>
        <v>H</v>
      </c>
      <c r="F34" s="201">
        <f>ROUND(VLOOKUP(A34,Equipes!$A$2:$J$41,10,0),0)</f>
        <v>51</v>
      </c>
      <c r="G34" s="17">
        <f>'Temps corr'!H34-'Temps corr'!H$4</f>
        <v>2.673611111111085E-3</v>
      </c>
      <c r="H34" s="17">
        <f>'Temps corr'!I34-'Temps corr'!I$4</f>
        <v>5.5324074074074026E-3</v>
      </c>
      <c r="I34" s="17">
        <f>'Temps corr'!K34-'Temps corr'!K$4</f>
        <v>7.418981481481457E-3</v>
      </c>
      <c r="J34" s="18">
        <f>'Temps corr'!L34-'Temps corr'!L$4</f>
        <v>1.3402777777777777E-2</v>
      </c>
    </row>
    <row r="35" spans="1:10" ht="49.9" customHeight="1" x14ac:dyDescent="0.2">
      <c r="A35" s="16">
        <f>'Temps corr'!A35</f>
        <v>31</v>
      </c>
      <c r="B35" s="183" t="str">
        <f>'Temps corr'!B35</f>
        <v>NOGENT SUR MARNE CN 3</v>
      </c>
      <c r="C35" s="184" t="str">
        <f>'Temps corr'!C35</f>
        <v>CN3</v>
      </c>
      <c r="D35" s="184" t="str">
        <f>'Temps corr'!D35</f>
        <v>Alexandra COHEN SALMON-Isabelle MILON-BANNEROT-Jerome TROMBOFSKY-Olivier PASCAL-Elisabeth LAUNAY</v>
      </c>
      <c r="E35" s="200" t="str">
        <f>VLOOKUP(A35,Equipes!A:J,2,FALSE)</f>
        <v>M</v>
      </c>
      <c r="F35" s="201">
        <f>ROUND(VLOOKUP(A35,Equipes!$A$2:$J$41,10,0),0)</f>
        <v>53</v>
      </c>
      <c r="G35" s="17">
        <f>'Temps corr'!H35-'Temps corr'!H$4</f>
        <v>5.8796296296296235E-3</v>
      </c>
      <c r="H35" s="17">
        <f>'Temps corr'!I35-'Temps corr'!I$4</f>
        <v>1.0833333333333361E-2</v>
      </c>
      <c r="I35" s="17">
        <f>'Temps corr'!K35-'Temps corr'!K$4</f>
        <v>1.7777777777777781E-2</v>
      </c>
      <c r="J35" s="18">
        <f>'Temps corr'!L35-'Temps corr'!L$4</f>
        <v>2.4293981481481486E-2</v>
      </c>
    </row>
    <row r="36" spans="1:10" ht="49.9" customHeight="1" x14ac:dyDescent="0.2">
      <c r="A36" s="16">
        <f>'Temps corr'!A36</f>
        <v>32</v>
      </c>
      <c r="B36" s="183" t="str">
        <f>'Temps corr'!B36</f>
        <v>BOULOGNE 92 1</v>
      </c>
      <c r="C36" s="184" t="str">
        <f>'Temps corr'!C36</f>
        <v>ACBB1</v>
      </c>
      <c r="D36" s="184" t="str">
        <f>'Temps corr'!D36</f>
        <v>Isabelle MAIRE-Théo BEL BERBEL- LURBE-Thã‰Odore SEDAROS-Omar OUAZZANI-Alexandra MENEZES</v>
      </c>
      <c r="E36" s="200" t="str">
        <f>VLOOKUP(A36,Equipes!A:J,2,FALSE)</f>
        <v>H</v>
      </c>
      <c r="F36" s="201">
        <f>ROUND(VLOOKUP(A36,Equipes!$A$2:$J$41,10,0),0)</f>
        <v>43</v>
      </c>
      <c r="G36" s="17" t="e">
        <f>'Temps corr'!H36-'Temps corr'!H$4</f>
        <v>#VALUE!</v>
      </c>
      <c r="H36" s="17" t="e">
        <f>'Temps corr'!I36-'Temps corr'!I$4</f>
        <v>#VALUE!</v>
      </c>
      <c r="I36" s="17" t="e">
        <f>'Temps corr'!K36-'Temps corr'!K$4</f>
        <v>#VALUE!</v>
      </c>
      <c r="J36" s="18" t="e">
        <f>'Temps corr'!L36-'Temps corr'!L$4</f>
        <v>#VALUE!</v>
      </c>
    </row>
    <row r="37" spans="1:10" ht="49.9" customHeight="1" x14ac:dyDescent="0.2">
      <c r="A37" s="16">
        <f>'Temps corr'!A37</f>
        <v>33</v>
      </c>
      <c r="B37" s="183" t="str">
        <f>'Temps corr'!B37</f>
        <v>XX</v>
      </c>
      <c r="C37" s="184" t="str">
        <f>'Temps corr'!C37</f>
        <v>XX</v>
      </c>
      <c r="D37" s="184" t="str">
        <f>'Temps corr'!D37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17" t="e">
        <f>'Temps corr'!H37-'Temps corr'!H$4</f>
        <v>#VALUE!</v>
      </c>
      <c r="H37" s="17" t="e">
        <f>'Temps corr'!I37-'Temps corr'!I$4</f>
        <v>#VALUE!</v>
      </c>
      <c r="I37" s="17" t="e">
        <f>'Temps corr'!K37-'Temps corr'!K$4</f>
        <v>#VALUE!</v>
      </c>
      <c r="J37" s="18" t="e">
        <f>'Temps corr'!L37-'Temps corr'!L$4</f>
        <v>#VALUE!</v>
      </c>
    </row>
    <row r="38" spans="1:10" ht="49.9" customHeight="1" x14ac:dyDescent="0.2">
      <c r="A38" s="16">
        <f>'Temps corr'!A38</f>
        <v>34</v>
      </c>
      <c r="B38" s="183" t="str">
        <f>'Temps corr'!B38</f>
        <v>XX</v>
      </c>
      <c r="C38" s="184" t="str">
        <f>'Temps corr'!C38</f>
        <v>XX</v>
      </c>
      <c r="D38" s="184" t="str">
        <f>'Temps corr'!D38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17" t="e">
        <f>'Temps corr'!H38-'Temps corr'!H$4</f>
        <v>#VALUE!</v>
      </c>
      <c r="H38" s="17">
        <f>'Temps corr'!I38-'Temps corr'!I$4</f>
        <v>-3.7499999999999756E-3</v>
      </c>
      <c r="I38" s="17" t="e">
        <f>'Temps corr'!K38-'Temps corr'!K$4</f>
        <v>#VALUE!</v>
      </c>
      <c r="J38" s="18">
        <f>'Temps corr'!L38-'Temps corr'!L$4</f>
        <v>-1.1701388888888886E-2</v>
      </c>
    </row>
    <row r="39" spans="1:10" ht="49.9" customHeight="1" x14ac:dyDescent="0.2">
      <c r="A39" s="16">
        <f>'Temps corr'!A39</f>
        <v>35</v>
      </c>
      <c r="B39" s="183" t="str">
        <f>'Temps corr'!B39</f>
        <v>XX</v>
      </c>
      <c r="C39" s="184" t="str">
        <f>'Temps corr'!C39</f>
        <v>XX</v>
      </c>
      <c r="D39" s="184" t="str">
        <f>'Temps corr'!D39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17" t="e">
        <f>'Temps corr'!H39-'Temps corr'!H$4</f>
        <v>#VALUE!</v>
      </c>
      <c r="H39" s="17" t="e">
        <f>'Temps corr'!I39-'Temps corr'!I$4</f>
        <v>#VALUE!</v>
      </c>
      <c r="I39" s="17" t="e">
        <f>'Temps corr'!K39-'Temps corr'!K$4</f>
        <v>#VALUE!</v>
      </c>
      <c r="J39" s="18" t="e">
        <f>'Temps corr'!L39-'Temps corr'!L$4</f>
        <v>#VALUE!</v>
      </c>
    </row>
    <row r="40" spans="1:10" ht="49.9" customHeight="1" x14ac:dyDescent="0.2">
      <c r="A40" s="16">
        <f>'Temps corr'!A40</f>
        <v>36</v>
      </c>
      <c r="B40" s="183" t="str">
        <f>'Temps corr'!B40</f>
        <v>XX</v>
      </c>
      <c r="C40" s="184" t="str">
        <f>'Temps corr'!C40</f>
        <v>XX</v>
      </c>
      <c r="D40" s="184" t="str">
        <f>'Temps corr'!D40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17" t="e">
        <f>'Temps corr'!H40-'Temps corr'!H$4</f>
        <v>#VALUE!</v>
      </c>
      <c r="H40" s="17" t="e">
        <f>'Temps corr'!I40-'Temps corr'!I$4</f>
        <v>#VALUE!</v>
      </c>
      <c r="I40" s="17" t="e">
        <f>'Temps corr'!K40-'Temps corr'!K$4</f>
        <v>#VALUE!</v>
      </c>
      <c r="J40" s="18" t="e">
        <f>'Temps corr'!L40-'Temps corr'!L$4</f>
        <v>#VALUE!</v>
      </c>
    </row>
    <row r="41" spans="1:10" ht="49.9" customHeight="1" x14ac:dyDescent="0.2">
      <c r="A41" s="16">
        <f>'Temps corr'!A41</f>
        <v>37</v>
      </c>
      <c r="B41" s="183" t="str">
        <f>'Temps corr'!B41</f>
        <v>XX</v>
      </c>
      <c r="C41" s="184" t="str">
        <f>'Temps corr'!C41</f>
        <v>XX</v>
      </c>
      <c r="D41" s="184" t="str">
        <f>'Temps corr'!D41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17" t="e">
        <f>'Temps corr'!H41-'Temps corr'!H$4</f>
        <v>#VALUE!</v>
      </c>
      <c r="H41" s="17" t="e">
        <f>'Temps corr'!I41-'Temps corr'!I$4</f>
        <v>#VALUE!</v>
      </c>
      <c r="I41" s="17" t="e">
        <f>'Temps corr'!K41-'Temps corr'!K$4</f>
        <v>#VALUE!</v>
      </c>
      <c r="J41" s="18" t="e">
        <f>'Temps corr'!L41-'Temps corr'!L$4</f>
        <v>#VALUE!</v>
      </c>
    </row>
    <row r="42" spans="1:10" ht="49.9" customHeight="1" x14ac:dyDescent="0.2">
      <c r="A42" s="16">
        <f>'Temps corr'!A42</f>
        <v>38</v>
      </c>
      <c r="B42" s="183" t="str">
        <f>'Temps corr'!B42</f>
        <v>XX</v>
      </c>
      <c r="C42" s="184" t="str">
        <f>'Temps corr'!C42</f>
        <v>XX</v>
      </c>
      <c r="D42" s="184" t="str">
        <f>'Temps corr'!D42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17" t="e">
        <f>'Temps corr'!H42-'Temps corr'!H$4</f>
        <v>#VALUE!</v>
      </c>
      <c r="H42" s="17" t="e">
        <f>'Temps corr'!I42-'Temps corr'!I$4</f>
        <v>#VALUE!</v>
      </c>
      <c r="I42" s="17" t="e">
        <f>'Temps corr'!K42-'Temps corr'!K$4</f>
        <v>#VALUE!</v>
      </c>
      <c r="J42" s="18" t="e">
        <f>'Temps corr'!L42-'Temps corr'!L$4</f>
        <v>#VALUE!</v>
      </c>
    </row>
    <row r="43" spans="1:10" ht="49.9" customHeight="1" x14ac:dyDescent="0.2">
      <c r="A43" s="16">
        <f>'Temps corr'!A43</f>
        <v>39</v>
      </c>
      <c r="B43" s="183" t="str">
        <f>'Temps corr'!B43</f>
        <v>XX</v>
      </c>
      <c r="C43" s="184" t="str">
        <f>'Temps corr'!C43</f>
        <v>XX</v>
      </c>
      <c r="D43" s="184" t="str">
        <f>'Temps corr'!D43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17" t="e">
        <f>'Temps corr'!H43-'Temps corr'!H$4</f>
        <v>#VALUE!</v>
      </c>
      <c r="H43" s="17" t="e">
        <f>'Temps corr'!I43-'Temps corr'!I$4</f>
        <v>#VALUE!</v>
      </c>
      <c r="I43" s="17" t="e">
        <f>'Temps corr'!K43-'Temps corr'!K$4</f>
        <v>#VALUE!</v>
      </c>
      <c r="J43" s="18" t="e">
        <f>'Temps corr'!L43-'Temps corr'!L$4</f>
        <v>#VALUE!</v>
      </c>
    </row>
    <row r="44" spans="1:10" ht="49.9" customHeight="1" x14ac:dyDescent="0.2">
      <c r="A44" s="16">
        <f>'Temps corr'!A44</f>
        <v>40</v>
      </c>
      <c r="B44" s="183" t="str">
        <f>'Temps corr'!B44</f>
        <v>XX</v>
      </c>
      <c r="C44" s="184" t="str">
        <f>'Temps corr'!C44</f>
        <v>XX</v>
      </c>
      <c r="D44" s="184" t="str">
        <f>'Temps corr'!D44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17" t="e">
        <f>'Temps corr'!H44-'Temps corr'!H$4</f>
        <v>#VALUE!</v>
      </c>
      <c r="H44" s="17" t="e">
        <f>'Temps corr'!I44-'Temps corr'!I$4</f>
        <v>#VALUE!</v>
      </c>
      <c r="I44" s="17" t="e">
        <f>'Temps corr'!K44-'Temps corr'!K$4</f>
        <v>#VALUE!</v>
      </c>
      <c r="J44" s="18" t="e">
        <f>'Temps corr'!L44-'Temps corr'!L$4</f>
        <v>#VALUE!</v>
      </c>
    </row>
    <row r="45" spans="1:10" ht="30" customHeight="1" x14ac:dyDescent="0.2"/>
    <row r="46" spans="1:10" ht="30" customHeight="1" x14ac:dyDescent="0.2"/>
    <row r="47" spans="1:10" ht="30" customHeight="1" x14ac:dyDescent="0.2"/>
    <row r="48" spans="1:1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</sheetData>
  <mergeCells count="3">
    <mergeCell ref="A1:C2"/>
    <mergeCell ref="D1:F2"/>
    <mergeCell ref="G1:J2"/>
  </mergeCells>
  <conditionalFormatting sqref="E5:E44">
    <cfRule type="cellIs" dxfId="27" priority="1" operator="equal">
      <formula>"M"</formula>
    </cfRule>
    <cfRule type="cellIs" dxfId="26" priority="2" operator="equal">
      <formula>"H"</formula>
    </cfRule>
    <cfRule type="cellIs" dxfId="25" priority="3" operator="equal">
      <formula>"F"</formula>
    </cfRule>
  </conditionalFormatting>
  <pageMargins left="0.7" right="0.7" top="0.75" bottom="0.75" header="0.3" footer="0.3"/>
  <pageSetup paperSize="9" scale="36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Feuil26"/>
  <dimension ref="A1:AG39"/>
  <sheetViews>
    <sheetView workbookViewId="0">
      <selection activeCell="C2" sqref="C2"/>
    </sheetView>
  </sheetViews>
  <sheetFormatPr baseColWidth="10" defaultColWidth="11.42578125" defaultRowHeight="12.75" x14ac:dyDescent="0.2"/>
  <cols>
    <col min="1" max="1" width="3.28515625" customWidth="1"/>
    <col min="2" max="2" width="3.7109375" customWidth="1"/>
    <col min="3" max="3" width="14.7109375" bestFit="1" customWidth="1"/>
    <col min="4" max="4" width="20" customWidth="1"/>
    <col min="5" max="6" width="4.7109375" style="53" customWidth="1"/>
    <col min="7" max="7" width="16.7109375" style="53" bestFit="1" customWidth="1"/>
    <col min="8" max="8" width="7.28515625" style="53" bestFit="1" customWidth="1"/>
    <col min="9" max="10" width="4.7109375" style="53" customWidth="1"/>
    <col min="11" max="11" width="14.28515625" style="53" bestFit="1" customWidth="1"/>
    <col min="12" max="12" width="7.28515625" style="53" bestFit="1" customWidth="1"/>
    <col min="13" max="14" width="4.7109375" style="53" customWidth="1"/>
    <col min="15" max="15" width="19.5703125" style="53" customWidth="1"/>
    <col min="16" max="16" width="7.28515625" style="53" bestFit="1" customWidth="1"/>
    <col min="17" max="19" width="4.7109375" style="53" hidden="1" customWidth="1"/>
    <col min="20" max="20" width="15" style="51" hidden="1" customWidth="1"/>
    <col min="21" max="21" width="12.28515625" style="51" hidden="1" customWidth="1"/>
    <col min="22" max="22" width="1.5703125" style="51" hidden="1" customWidth="1"/>
    <col min="23" max="23" width="2.5703125" hidden="1" customWidth="1"/>
    <col min="24" max="24" width="44.42578125" style="51" hidden="1" customWidth="1"/>
    <col min="25" max="25" width="7.5703125" hidden="1" customWidth="1"/>
    <col min="26" max="27" width="11.42578125" hidden="1" customWidth="1"/>
    <col min="28" max="28" width="12.28515625" hidden="1" customWidth="1"/>
    <col min="29" max="31" width="11.42578125" hidden="1" customWidth="1"/>
    <col min="32" max="32" width="0" hidden="1" customWidth="1"/>
    <col min="33" max="33" width="15.28515625" hidden="1" customWidth="1"/>
    <col min="34" max="50" width="0" hidden="1" customWidth="1"/>
  </cols>
  <sheetData>
    <row r="1" spans="1:28" ht="28.5" thickBot="1" x14ac:dyDescent="0.45">
      <c r="A1" s="50" t="s">
        <v>117</v>
      </c>
      <c r="B1" s="50"/>
      <c r="C1" s="50"/>
      <c r="D1" s="50"/>
      <c r="E1" s="55"/>
      <c r="F1" s="55"/>
      <c r="G1" s="55"/>
      <c r="H1" s="55"/>
      <c r="I1" s="55"/>
      <c r="J1" s="55"/>
      <c r="K1" s="55"/>
      <c r="L1" s="55"/>
      <c r="M1" s="55"/>
      <c r="N1" s="55"/>
      <c r="O1" s="55"/>
      <c r="P1" s="55"/>
      <c r="Q1" s="55"/>
      <c r="R1" s="55"/>
      <c r="S1" s="55"/>
      <c r="X1" s="52" t="s">
        <v>130</v>
      </c>
      <c r="Z1" s="475" t="s">
        <v>131</v>
      </c>
      <c r="AA1" s="476"/>
      <c r="AB1" s="477"/>
    </row>
    <row r="2" spans="1:28" ht="13.5" thickBot="1" x14ac:dyDescent="0.25">
      <c r="A2" t="s">
        <v>132</v>
      </c>
      <c r="D2" s="51"/>
      <c r="Z2" s="49" t="s">
        <v>149</v>
      </c>
      <c r="AA2" s="36" t="s">
        <v>99</v>
      </c>
      <c r="AB2" s="51" t="s">
        <v>122</v>
      </c>
    </row>
    <row r="3" spans="1:28" ht="13.5" thickBot="1" x14ac:dyDescent="0.25">
      <c r="B3" s="474" t="s">
        <v>118</v>
      </c>
      <c r="C3" s="474"/>
      <c r="D3" s="474"/>
      <c r="E3" s="56"/>
      <c r="F3" s="474" t="s">
        <v>123</v>
      </c>
      <c r="G3" s="474"/>
      <c r="H3" s="474"/>
      <c r="I3" s="56"/>
      <c r="J3" s="474" t="s">
        <v>146</v>
      </c>
      <c r="K3" s="474"/>
      <c r="L3" s="474"/>
      <c r="M3" s="56"/>
      <c r="N3" s="474" t="s">
        <v>126</v>
      </c>
      <c r="O3" s="474"/>
      <c r="P3" s="474"/>
      <c r="Q3" s="56"/>
      <c r="R3" s="56"/>
      <c r="S3" s="56"/>
      <c r="T3" s="54" t="s">
        <v>122</v>
      </c>
      <c r="U3" s="51" t="str">
        <f>IF(T3="","",T3)</f>
        <v>Boisson1.png</v>
      </c>
      <c r="X3" s="58" t="str">
        <f>CHAR(123)&amp;TEXT($Z$2,"0,00")&amp;CHAR(34)&amp;TEXT($B3,"0,00")&amp;CHAR(34)&amp;CHAR(44)&amp;TEXT($Z$5,"0,00")&amp;CHAR(34)&amp;TEXT(U3,"x")&amp;CHAR(34)&amp;CHAR(125)&amp;CHAR(44)</f>
        <v>{"title":"Boissons Chaudes","logo":"Boisson1.png"},</v>
      </c>
      <c r="Z3" s="49" t="s">
        <v>119</v>
      </c>
      <c r="AA3" s="36" t="s">
        <v>100</v>
      </c>
      <c r="AB3" s="51" t="s">
        <v>150</v>
      </c>
    </row>
    <row r="4" spans="1:28" ht="13.5" thickBot="1" x14ac:dyDescent="0.25">
      <c r="C4" s="47" t="s">
        <v>133</v>
      </c>
      <c r="D4" s="48">
        <v>1</v>
      </c>
      <c r="E4" s="57"/>
      <c r="F4"/>
      <c r="G4" s="47" t="s">
        <v>137</v>
      </c>
      <c r="H4" s="48">
        <v>1.5</v>
      </c>
      <c r="I4" s="57"/>
      <c r="J4"/>
      <c r="K4" s="47" t="s">
        <v>144</v>
      </c>
      <c r="L4" s="48">
        <v>1.5</v>
      </c>
      <c r="M4" s="57"/>
      <c r="N4"/>
      <c r="O4" s="47" t="s">
        <v>141</v>
      </c>
      <c r="P4" s="48">
        <v>3.5</v>
      </c>
      <c r="Q4" s="57"/>
      <c r="R4" s="57"/>
      <c r="S4" s="57"/>
      <c r="T4" s="54"/>
      <c r="U4" s="51" t="str">
        <f>IF(T4="","",T4)</f>
        <v/>
      </c>
      <c r="V4" s="51" t="str">
        <f>+IF(C5="","",",")</f>
        <v>,</v>
      </c>
      <c r="X4" s="58" t="str">
        <f>CHAR(123)&amp;TEXT($Z$3,"0,00")&amp;CHAR(34)&amp;TEXT($C4,"0,00")&amp;CHAR(34)&amp;CHAR(44)&amp;TEXT($Z$4,"0,00")&amp;CHAR(34)&amp;TEXT(D4,"0,00")&amp;CHAR(34)&amp;CHAR(44)&amp;TEXT($Z$5,"0,00")&amp;CHAR(34)&amp;TEXT(U4,"x")&amp;CHAR(34)&amp;CHAR(125)&amp;TEXT(V4,"0,00")</f>
        <v>{"prod":"The","price":"1,00","logo":""},</v>
      </c>
      <c r="Z4" s="49" t="s">
        <v>120</v>
      </c>
      <c r="AB4" s="51" t="s">
        <v>153</v>
      </c>
    </row>
    <row r="5" spans="1:28" ht="13.5" thickBot="1" x14ac:dyDescent="0.25">
      <c r="C5" s="47" t="s">
        <v>134</v>
      </c>
      <c r="D5" s="48">
        <v>1</v>
      </c>
      <c r="E5" s="57"/>
      <c r="F5"/>
      <c r="G5" s="47" t="s">
        <v>135</v>
      </c>
      <c r="H5" s="48">
        <v>1.5</v>
      </c>
      <c r="I5" s="57"/>
      <c r="J5"/>
      <c r="K5" s="47" t="s">
        <v>145</v>
      </c>
      <c r="L5" s="48" t="s">
        <v>138</v>
      </c>
      <c r="M5" s="57"/>
      <c r="N5"/>
      <c r="O5" s="47" t="s">
        <v>148</v>
      </c>
      <c r="P5" s="48">
        <v>2</v>
      </c>
      <c r="Q5" s="57"/>
      <c r="R5" s="57"/>
      <c r="S5" s="57"/>
      <c r="T5" s="54"/>
      <c r="U5" s="51" t="str">
        <f>IF(T5="","",T5)</f>
        <v/>
      </c>
      <c r="V5" s="51" t="str">
        <f>+IF(C6="","",",")</f>
        <v>,</v>
      </c>
      <c r="X5" s="58" t="str">
        <f>CHAR(123)&amp;TEXT($Z$3,"0,00")&amp;CHAR(34)&amp;TEXT($C5,"0,00")&amp;CHAR(34)&amp;CHAR(44)&amp;TEXT($Z$4,"0,00")&amp;CHAR(34)&amp;TEXT(D5,"0,00")&amp;CHAR(34)&amp;CHAR(44)&amp;TEXT($Z$5,"0,00")&amp;CHAR(34)&amp;TEXT(U5,"x")&amp;CHAR(34)&amp;CHAR(125)&amp;TEXT(V5,"0,00")</f>
        <v>{"prod":"Cafe","price":"1,00","logo":""},</v>
      </c>
      <c r="Z5" s="49" t="s">
        <v>121</v>
      </c>
      <c r="AB5" s="51" t="s">
        <v>151</v>
      </c>
    </row>
    <row r="6" spans="1:28" x14ac:dyDescent="0.2">
      <c r="C6" s="47" t="s">
        <v>138</v>
      </c>
      <c r="D6" s="48"/>
      <c r="E6" s="57"/>
      <c r="F6"/>
      <c r="G6" s="47" t="s">
        <v>136</v>
      </c>
      <c r="H6" s="48">
        <v>1.5</v>
      </c>
      <c r="I6" s="57"/>
      <c r="J6"/>
      <c r="K6" s="47" t="s">
        <v>125</v>
      </c>
      <c r="L6" s="48" t="s">
        <v>138</v>
      </c>
      <c r="M6" s="57"/>
      <c r="N6"/>
      <c r="O6" s="47" t="s">
        <v>142</v>
      </c>
      <c r="P6" s="48">
        <v>3</v>
      </c>
      <c r="Q6" s="57"/>
      <c r="R6" s="57"/>
      <c r="S6" s="57"/>
      <c r="T6" s="54"/>
      <c r="U6" s="51" t="str">
        <f>IF(T6="","",T6)</f>
        <v/>
      </c>
      <c r="V6" s="51" t="str">
        <f>+IF(C7="","",",")</f>
        <v/>
      </c>
      <c r="X6" s="58" t="str">
        <f>CHAR(123)&amp;TEXT($Z$3,"0,00")&amp;CHAR(34)&amp;TEXT($C6,"0,00")&amp;CHAR(34)&amp;CHAR(44)&amp;TEXT($Z$4,"0,00")&amp;CHAR(34)&amp;TEXT(D6,"0,00")&amp;CHAR(34)&amp;CHAR(44)&amp;TEXT($Z$5,"0,00")&amp;CHAR(34)&amp;TEXT(U6,"x")&amp;CHAR(34)&amp;CHAR(125)&amp;TEXT(V6,"0,00")</f>
        <v>{"prod":"_","price":"0,00","logo":""}</v>
      </c>
      <c r="AB6" s="51" t="s">
        <v>152</v>
      </c>
    </row>
    <row r="7" spans="1:28" x14ac:dyDescent="0.2">
      <c r="F7"/>
      <c r="G7" s="47" t="s">
        <v>140</v>
      </c>
      <c r="H7" s="48">
        <v>3</v>
      </c>
      <c r="J7"/>
      <c r="K7" s="47" t="s">
        <v>81</v>
      </c>
      <c r="L7" s="48" t="s">
        <v>138</v>
      </c>
      <c r="N7"/>
      <c r="O7" s="47" t="s">
        <v>143</v>
      </c>
      <c r="P7" s="48">
        <v>2</v>
      </c>
      <c r="X7" s="59" t="str">
        <f>IF(C7="","")</f>
        <v/>
      </c>
    </row>
    <row r="8" spans="1:28" x14ac:dyDescent="0.2">
      <c r="B8" t="s">
        <v>116</v>
      </c>
      <c r="F8"/>
      <c r="G8" s="47" t="s">
        <v>139</v>
      </c>
      <c r="H8" s="48">
        <v>0.5</v>
      </c>
      <c r="J8"/>
      <c r="K8"/>
      <c r="L8"/>
      <c r="X8" s="51" t="s">
        <v>116</v>
      </c>
    </row>
    <row r="9" spans="1:28" ht="13.5" thickBot="1" x14ac:dyDescent="0.25">
      <c r="F9"/>
      <c r="G9" s="47" t="s">
        <v>124</v>
      </c>
      <c r="H9" s="48">
        <v>0.5</v>
      </c>
      <c r="J9" t="str">
        <f>+F16</f>
        <v>---</v>
      </c>
      <c r="K9"/>
      <c r="L9"/>
      <c r="X9" s="59" t="str">
        <f>IF(C9="","")</f>
        <v/>
      </c>
    </row>
    <row r="10" spans="1:28" ht="13.5" thickBot="1" x14ac:dyDescent="0.25">
      <c r="E10" s="56"/>
      <c r="F10"/>
      <c r="G10" s="47" t="s">
        <v>138</v>
      </c>
      <c r="H10" s="48"/>
      <c r="I10" s="56"/>
      <c r="J10" s="56"/>
      <c r="K10" s="56"/>
      <c r="L10" s="56"/>
      <c r="M10" s="56"/>
      <c r="N10" s="56"/>
      <c r="O10" s="56"/>
      <c r="P10" s="56"/>
      <c r="Q10" s="56"/>
      <c r="R10" s="56"/>
      <c r="S10" s="56"/>
      <c r="T10" s="54" t="s">
        <v>150</v>
      </c>
      <c r="U10" s="51" t="str">
        <f>IF(T10="","",T10)</f>
        <v>biere.png</v>
      </c>
      <c r="X10" s="58" t="str">
        <f>CHAR(123)&amp;TEXT($Z$2,"0,00")&amp;CHAR(34)&amp;TEXT($F3,"0,00")&amp;CHAR(34)&amp;CHAR(44)&amp;TEXT($Z$5,"0,00")&amp;CHAR(34)&amp;TEXT(U10,"x")&amp;CHAR(34)&amp;CHAR(125)&amp;CHAR(44)</f>
        <v>{"title":"Rafraichissements","logo":"biere.png"},</v>
      </c>
    </row>
    <row r="11" spans="1:28" ht="13.5" thickBot="1" x14ac:dyDescent="0.25">
      <c r="E11" s="57"/>
      <c r="F11"/>
      <c r="G11" s="47" t="s">
        <v>147</v>
      </c>
      <c r="H11" s="48">
        <v>1.5</v>
      </c>
      <c r="I11" s="57"/>
      <c r="J11" s="57"/>
      <c r="K11" s="57"/>
      <c r="L11" s="57"/>
      <c r="M11" s="57"/>
      <c r="N11" s="57"/>
      <c r="O11" s="57"/>
      <c r="P11" s="57"/>
      <c r="Q11" s="57"/>
      <c r="R11" s="57"/>
      <c r="S11" s="57"/>
      <c r="T11" s="54"/>
      <c r="U11" s="51" t="str">
        <f>IF(T11="","",T11)</f>
        <v/>
      </c>
      <c r="V11" s="51" t="str">
        <f t="shared" ref="V11:V21" si="0">+IF(G5="","",",")</f>
        <v>,</v>
      </c>
      <c r="X11" s="58" t="str">
        <f>CHAR(123)&amp;TEXT($Z$3,"0,00")&amp;CHAR(34)&amp;TEXT($G4,"0,00")&amp;CHAR(34)&amp;CHAR(44)&amp;TEXT($Z$4,"0,00")&amp;CHAR(34)&amp;TEXT(H4,"0,00")&amp;CHAR(34)&amp;CHAR(44)&amp;TEXT($Z$5,"0,00")&amp;CHAR(34)&amp;TEXT(U11,"x")&amp;CHAR(34)&amp;CHAR(125)&amp;TEXT(V11,"0,00")</f>
        <v>{"prod":"Mini Maid","price":"1,50","logo":""},</v>
      </c>
    </row>
    <row r="12" spans="1:28" ht="13.5" thickBot="1" x14ac:dyDescent="0.25">
      <c r="E12" s="57"/>
      <c r="F12"/>
      <c r="G12" s="47" t="s">
        <v>138</v>
      </c>
      <c r="H12" s="48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4"/>
      <c r="U12" s="51" t="str">
        <f t="shared" ref="U12:U21" si="1">IF(T12="","",T12)</f>
        <v/>
      </c>
      <c r="V12" s="51" t="str">
        <f t="shared" si="0"/>
        <v>,</v>
      </c>
      <c r="X12" s="58" t="str">
        <f t="shared" ref="X12:X20" si="2">CHAR(123)&amp;TEXT($Z$3,"0,00")&amp;CHAR(34)&amp;TEXT($G5,"0,00")&amp;CHAR(34)&amp;CHAR(44)&amp;TEXT($Z$4,"0,00")&amp;CHAR(34)&amp;TEXT(H5,"0,00")&amp;CHAR(34)&amp;CHAR(44)&amp;TEXT($Z$5,"0,00")&amp;CHAR(34)&amp;TEXT(U12,"x")&amp;CHAR(34)&amp;CHAR(125)&amp;TEXT(V12,"0,00")</f>
        <v>{"prod":"COCA COLA","price":"1,50","logo":""},</v>
      </c>
    </row>
    <row r="13" spans="1:28" ht="13.5" thickBot="1" x14ac:dyDescent="0.25">
      <c r="E13" s="57"/>
      <c r="F13"/>
      <c r="G13" s="47" t="s">
        <v>138</v>
      </c>
      <c r="H13" s="48"/>
      <c r="I13" s="57"/>
      <c r="J13" s="57"/>
      <c r="K13" s="57"/>
      <c r="L13" s="57"/>
      <c r="M13" s="57"/>
      <c r="N13" s="57"/>
      <c r="O13" s="57"/>
      <c r="P13" s="57"/>
      <c r="Q13" s="57"/>
      <c r="R13" s="57"/>
      <c r="S13" s="57"/>
      <c r="T13" s="54"/>
      <c r="U13" s="51" t="str">
        <f t="shared" si="1"/>
        <v/>
      </c>
      <c r="V13" s="51" t="str">
        <f t="shared" si="0"/>
        <v>,</v>
      </c>
      <c r="X13" s="58" t="str">
        <f t="shared" si="2"/>
        <v>{"prod":"HEINEKEN","price":"1,50","logo":""},</v>
      </c>
    </row>
    <row r="14" spans="1:28" ht="13.5" thickBot="1" x14ac:dyDescent="0.25">
      <c r="E14" s="57"/>
      <c r="F14"/>
      <c r="G14" s="47" t="s">
        <v>138</v>
      </c>
      <c r="H14" s="48" t="s">
        <v>138</v>
      </c>
      <c r="I14" s="57"/>
      <c r="J14" s="57"/>
      <c r="K14" s="57"/>
      <c r="L14" s="57"/>
      <c r="M14" s="57"/>
      <c r="N14" s="57"/>
      <c r="O14" s="57"/>
      <c r="P14" s="57"/>
      <c r="Q14" s="57"/>
      <c r="R14" s="57"/>
      <c r="S14" s="57"/>
      <c r="T14" s="54"/>
      <c r="U14" s="51" t="str">
        <f t="shared" si="1"/>
        <v/>
      </c>
      <c r="V14" s="51" t="str">
        <f t="shared" si="0"/>
        <v>,</v>
      </c>
      <c r="X14" s="58" t="str">
        <f t="shared" si="2"/>
        <v>{"prod":"Evian","price":"3,00","logo":""},</v>
      </c>
    </row>
    <row r="15" spans="1:28" ht="13.5" thickBot="1" x14ac:dyDescent="0.25">
      <c r="E15" s="57"/>
      <c r="F15"/>
      <c r="G15"/>
      <c r="H15"/>
      <c r="I15" s="57"/>
      <c r="J15" s="57"/>
      <c r="K15" s="57"/>
      <c r="L15" s="57"/>
      <c r="M15" s="57"/>
      <c r="N15" s="57"/>
      <c r="O15" s="57"/>
      <c r="P15" s="57"/>
      <c r="Q15" s="57"/>
      <c r="R15" s="57"/>
      <c r="S15" s="57"/>
      <c r="T15" s="54"/>
      <c r="U15" s="51" t="str">
        <f t="shared" si="1"/>
        <v/>
      </c>
      <c r="V15" s="51" t="str">
        <f t="shared" si="0"/>
        <v>,</v>
      </c>
      <c r="X15" s="58" t="str">
        <f t="shared" si="2"/>
        <v>{"prod":"Badoit","price":"0,50","logo":""},</v>
      </c>
    </row>
    <row r="16" spans="1:28" ht="13.5" thickBot="1" x14ac:dyDescent="0.25">
      <c r="E16" s="57"/>
      <c r="F16" t="str">
        <f>+B8</f>
        <v>---</v>
      </c>
      <c r="G16"/>
      <c r="H16"/>
      <c r="I16" s="57"/>
      <c r="J16" s="57"/>
      <c r="K16" s="57"/>
      <c r="L16" s="57"/>
      <c r="M16" s="57"/>
      <c r="N16" s="57"/>
      <c r="O16" s="57"/>
      <c r="P16" s="57"/>
      <c r="Q16" s="57"/>
      <c r="R16" s="57"/>
      <c r="S16" s="57"/>
      <c r="T16" s="54"/>
      <c r="U16" s="51" t="str">
        <f t="shared" si="1"/>
        <v/>
      </c>
      <c r="V16" s="51" t="str">
        <f t="shared" si="0"/>
        <v>,</v>
      </c>
      <c r="X16" s="58" t="str">
        <f t="shared" si="2"/>
        <v>{"prod":"Coca Cola","price":"0,50","logo":""},</v>
      </c>
    </row>
    <row r="17" spans="5:24" ht="13.5" thickBot="1" x14ac:dyDescent="0.25"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57"/>
      <c r="P17" s="57"/>
      <c r="Q17" s="57"/>
      <c r="R17" s="57"/>
      <c r="S17" s="57"/>
      <c r="T17" s="54"/>
      <c r="U17" s="51" t="str">
        <f t="shared" si="1"/>
        <v/>
      </c>
      <c r="V17" s="51" t="str">
        <f t="shared" si="0"/>
        <v>,</v>
      </c>
      <c r="X17" s="58" t="str">
        <f t="shared" si="2"/>
        <v>{"prod":"_","price":"0,00","logo":""},</v>
      </c>
    </row>
    <row r="18" spans="5:24" ht="13.5" thickBot="1" x14ac:dyDescent="0.25"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57"/>
      <c r="P18" s="57"/>
      <c r="Q18" s="57"/>
      <c r="R18" s="57"/>
      <c r="S18" s="57"/>
      <c r="T18" s="54"/>
      <c r="U18" s="51" t="str">
        <f t="shared" si="1"/>
        <v/>
      </c>
      <c r="V18" s="51" t="str">
        <f t="shared" si="0"/>
        <v>,</v>
      </c>
      <c r="X18" s="58" t="str">
        <f t="shared" si="2"/>
        <v>{"prod":"Verre de Vin","price":"1,50","logo":""},</v>
      </c>
    </row>
    <row r="19" spans="5:24" ht="13.5" thickBot="1" x14ac:dyDescent="0.25">
      <c r="E19" s="57"/>
      <c r="F19" s="57"/>
      <c r="G19" s="57"/>
      <c r="H19" s="57"/>
      <c r="I19" s="57"/>
      <c r="J19" s="57"/>
      <c r="K19" s="57"/>
      <c r="L19" s="57"/>
      <c r="M19" s="57"/>
      <c r="N19" s="57"/>
      <c r="O19" s="57"/>
      <c r="P19" s="57"/>
      <c r="Q19" s="57"/>
      <c r="R19" s="57"/>
      <c r="S19" s="57"/>
      <c r="T19" s="54"/>
      <c r="U19" s="51" t="str">
        <f t="shared" si="1"/>
        <v/>
      </c>
      <c r="V19" s="51" t="str">
        <f t="shared" si="0"/>
        <v>,</v>
      </c>
      <c r="X19" s="58" t="str">
        <f t="shared" si="2"/>
        <v>{"prod":"_","price":"0,00","logo":""},</v>
      </c>
    </row>
    <row r="20" spans="5:24" ht="13.5" thickBot="1" x14ac:dyDescent="0.25"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57"/>
      <c r="P20" s="57"/>
      <c r="Q20" s="57"/>
      <c r="R20" s="57"/>
      <c r="S20" s="57"/>
      <c r="T20" s="54"/>
      <c r="U20" s="51" t="str">
        <f t="shared" si="1"/>
        <v/>
      </c>
      <c r="V20" s="51" t="str">
        <f t="shared" si="0"/>
        <v>,</v>
      </c>
      <c r="X20" s="58" t="str">
        <f t="shared" si="2"/>
        <v>{"prod":"_","price":"0,00","logo":""},</v>
      </c>
    </row>
    <row r="21" spans="5:24" x14ac:dyDescent="0.2"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57"/>
      <c r="P21" s="57"/>
      <c r="Q21" s="57"/>
      <c r="R21" s="57"/>
      <c r="S21" s="57"/>
      <c r="T21" s="54"/>
      <c r="U21" s="51" t="str">
        <f t="shared" si="1"/>
        <v/>
      </c>
      <c r="V21" s="51" t="str">
        <f t="shared" si="0"/>
        <v/>
      </c>
      <c r="X21" s="58" t="str">
        <f>CHAR(123)&amp;TEXT($Z$3,"0,00")&amp;CHAR(34)&amp;TEXT($G14,"0,00")&amp;CHAR(34)&amp;CHAR(44)&amp;TEXT($Z$4,"0,00")&amp;CHAR(34)&amp;TEXT(H14,"0,00")&amp;CHAR(34)&amp;CHAR(44)&amp;TEXT($Z$5,"0,00")&amp;CHAR(34)&amp;TEXT(U21,"x")&amp;CHAR(34)&amp;CHAR(125)&amp;TEXT(V21,"0,00")</f>
        <v>{"prod":"_","price":"_","logo":""}</v>
      </c>
    </row>
    <row r="22" spans="5:24" x14ac:dyDescent="0.2">
      <c r="X22" s="59" t="str">
        <f>IF(G15="","")</f>
        <v/>
      </c>
    </row>
    <row r="23" spans="5:24" x14ac:dyDescent="0.2">
      <c r="X23" s="51" t="str">
        <f>+F16</f>
        <v>---</v>
      </c>
    </row>
    <row r="24" spans="5:24" ht="13.5" thickBot="1" x14ac:dyDescent="0.25">
      <c r="X24" s="59" t="str">
        <f>IF(C24="","")</f>
        <v/>
      </c>
    </row>
    <row r="25" spans="5:24" ht="13.5" thickBot="1" x14ac:dyDescent="0.25">
      <c r="E25" s="56"/>
      <c r="F25" s="56"/>
      <c r="G25" s="56"/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4" t="s">
        <v>151</v>
      </c>
      <c r="U25" s="51" t="str">
        <f>IF(T25="","",T25)</f>
        <v>glaces.jpg</v>
      </c>
      <c r="X25" s="58" t="str">
        <f>CHAR(123)&amp;TEXT($Z$2,"0,00")&amp;CHAR(34)&amp;TEXT($J3,"0,00")&amp;CHAR(34)&amp;CHAR(44)&amp;TEXT($Z$5,"0,00")&amp;CHAR(34)&amp;TEXT(U25,"x")&amp;CHAR(34)&amp;CHAR(125)&amp;CHAR(44)</f>
        <v>{"title":"Desserts","logo":"glaces.jpg"},</v>
      </c>
    </row>
    <row r="26" spans="5:24" ht="13.5" thickBot="1" x14ac:dyDescent="0.25">
      <c r="E26" s="57"/>
      <c r="F26" s="57"/>
      <c r="G26" s="57"/>
      <c r="H26" s="57"/>
      <c r="I26" s="57"/>
      <c r="J26" s="57"/>
      <c r="K26" s="57"/>
      <c r="L26" s="57"/>
      <c r="M26" s="57"/>
      <c r="N26" s="57"/>
      <c r="O26" s="57"/>
      <c r="P26" s="57"/>
      <c r="Q26" s="57"/>
      <c r="R26" s="57"/>
      <c r="S26" s="57"/>
      <c r="T26" s="54"/>
      <c r="U26" s="51" t="str">
        <f>IF(T26="","",T26)</f>
        <v/>
      </c>
      <c r="V26" s="51" t="str">
        <f>+IF(K5="","",",")</f>
        <v>,</v>
      </c>
      <c r="X26" s="58" t="str">
        <f>CHAR(123)&amp;TEXT($Z$3,"0,00")&amp;CHAR(34)&amp;TEXT($K4,"0,00")&amp;CHAR(34)&amp;CHAR(44)&amp;TEXT($Z$4,"0,00")&amp;CHAR(34)&amp;TEXT(L4,"0,00")&amp;CHAR(34)&amp;CHAR(44)&amp;TEXT($Z$5,"0,00")&amp;CHAR(34)&amp;TEXT(U26,"x")&amp;CHAR(34)&amp;CHAR(125)&amp;TEXT(V26,"0,00")</f>
        <v>{"prod":"Patisseries","price":"1,50","logo":""},</v>
      </c>
    </row>
    <row r="27" spans="5:24" ht="13.5" thickBot="1" x14ac:dyDescent="0.25">
      <c r="E27" s="57"/>
      <c r="F27" s="57"/>
      <c r="G27" s="57"/>
      <c r="H27" s="57"/>
      <c r="I27" s="57"/>
      <c r="J27" s="57"/>
      <c r="K27" s="57"/>
      <c r="L27" s="57"/>
      <c r="M27" s="57"/>
      <c r="N27" s="57"/>
      <c r="O27" s="57"/>
      <c r="P27" s="57"/>
      <c r="Q27" s="57"/>
      <c r="R27" s="57"/>
      <c r="S27" s="57"/>
      <c r="T27" s="54"/>
      <c r="U27" s="51" t="str">
        <f>IF(T27="","",T27)</f>
        <v/>
      </c>
      <c r="V27" s="51" t="str">
        <f>+IF(K6="","",",")</f>
        <v>,</v>
      </c>
      <c r="X27" s="58" t="str">
        <f>CHAR(123)&amp;TEXT($Z$3,"0,00")&amp;CHAR(34)&amp;TEXT($K5,"0,00")&amp;CHAR(34)&amp;CHAR(44)&amp;TEXT($Z$4,"0,00")&amp;CHAR(34)&amp;TEXT(L5,"0,00")&amp;CHAR(34)&amp;CHAR(44)&amp;TEXT($Z$5,"0,00")&amp;CHAR(34)&amp;TEXT(U27,"x")&amp;CHAR(34)&amp;CHAR(125)&amp;TEXT(V27,"0,00")</f>
        <v>{"prod":"Flans","price":"_","logo":""},</v>
      </c>
    </row>
    <row r="28" spans="5:24" ht="13.5" thickBot="1" x14ac:dyDescent="0.25"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4"/>
      <c r="U28" s="51" t="str">
        <f>IF(T28="","",T28)</f>
        <v/>
      </c>
      <c r="V28" s="51" t="str">
        <f>+IF(K7="","",",")</f>
        <v>,</v>
      </c>
      <c r="X28" s="58" t="str">
        <f>CHAR(123)&amp;TEXT($Z$3,"0,00")&amp;CHAR(34)&amp;TEXT($K6,"0,00")&amp;CHAR(34)&amp;CHAR(44)&amp;TEXT($Z$4,"0,00")&amp;CHAR(34)&amp;TEXT(L6,"0,00")&amp;CHAR(34)&amp;CHAR(44)&amp;TEXT($Z$5,"0,00")&amp;CHAR(34)&amp;TEXT(U28,"x")&amp;CHAR(34)&amp;CHAR(125)&amp;TEXT(V28,"0,00")</f>
        <v>{"prod":"Mister Freeze","price":"_","logo":""},</v>
      </c>
    </row>
    <row r="29" spans="5:24" x14ac:dyDescent="0.2">
      <c r="E29" s="57"/>
      <c r="F29" s="57"/>
      <c r="G29" s="57"/>
      <c r="H29" s="57"/>
      <c r="I29" s="57"/>
      <c r="J29" s="57"/>
      <c r="K29" s="57"/>
      <c r="L29" s="57"/>
      <c r="M29" s="57"/>
      <c r="N29" s="57"/>
      <c r="O29" s="57"/>
      <c r="P29" s="57"/>
      <c r="Q29" s="57"/>
      <c r="R29" s="57"/>
      <c r="S29" s="57"/>
      <c r="T29" s="54"/>
      <c r="U29" s="51" t="str">
        <f>IF(T29="","",T29)</f>
        <v/>
      </c>
      <c r="V29" s="51" t="str">
        <f>+IF(K8="","",",")</f>
        <v/>
      </c>
      <c r="X29" s="58" t="str">
        <f>CHAR(123)&amp;TEXT($Z$3,"0,00")&amp;CHAR(34)&amp;TEXT($K7,"0,00")&amp;CHAR(34)&amp;CHAR(44)&amp;TEXT($Z$4,"0,00")&amp;CHAR(34)&amp;TEXT(L7,"0,00")&amp;CHAR(34)&amp;CHAR(44)&amp;TEXT($Z$5,"0,00")&amp;CHAR(34)&amp;TEXT(U29,"x")&amp;CHAR(34)&amp;CHAR(125)&amp;TEXT(V29,"0,00")</f>
        <v>{"prod":"-","price":"_","logo":""}</v>
      </c>
    </row>
    <row r="30" spans="5:24" x14ac:dyDescent="0.2">
      <c r="X30" s="59" t="str">
        <f>IF(K8="","")</f>
        <v/>
      </c>
    </row>
    <row r="31" spans="5:24" x14ac:dyDescent="0.2">
      <c r="X31" s="51" t="str">
        <f>+J9</f>
        <v>---</v>
      </c>
    </row>
    <row r="32" spans="5:24" ht="13.5" thickBot="1" x14ac:dyDescent="0.25">
      <c r="X32" s="59" t="str">
        <f>IF(C32="","")</f>
        <v/>
      </c>
    </row>
    <row r="33" spans="5:24" ht="13.5" thickBot="1" x14ac:dyDescent="0.25">
      <c r="E33" s="56"/>
      <c r="F33" s="56"/>
      <c r="G33" s="56"/>
      <c r="H33" s="56"/>
      <c r="I33" s="56"/>
      <c r="J33" s="56"/>
      <c r="K33" s="56"/>
      <c r="L33" s="56"/>
      <c r="M33" s="56"/>
      <c r="N33" s="56"/>
      <c r="O33" s="56"/>
      <c r="P33" s="56"/>
      <c r="Q33" s="56"/>
      <c r="R33" s="56"/>
      <c r="S33" s="56"/>
      <c r="T33" s="54" t="s">
        <v>153</v>
      </c>
      <c r="U33" s="51" t="str">
        <f>IF(T33="","",T33)</f>
        <v>sandwitchs.png</v>
      </c>
      <c r="X33" s="58" t="str">
        <f>CHAR(123)&amp;TEXT($Z$2,"0,00")&amp;CHAR(34)&amp;TEXT($N3,"0,00")&amp;CHAR(34)&amp;CHAR(44)&amp;TEXT($Z$5,"0,00")&amp;CHAR(34)&amp;TEXT(U33,"x")&amp;CHAR(34)&amp;CHAR(125)&amp;CHAR(44)</f>
        <v>{"title":"Encas","logo":"sandwitchs.png"},</v>
      </c>
    </row>
    <row r="34" spans="5:24" ht="13.5" thickBot="1" x14ac:dyDescent="0.25">
      <c r="E34" s="57"/>
      <c r="F34" s="57"/>
      <c r="G34" s="57"/>
      <c r="H34" s="57"/>
      <c r="I34" s="57"/>
      <c r="J34" s="57"/>
      <c r="K34" s="57"/>
      <c r="L34" s="57"/>
      <c r="M34" s="57"/>
      <c r="N34" s="57"/>
      <c r="O34" s="57"/>
      <c r="P34" s="57"/>
      <c r="Q34" s="57"/>
      <c r="R34" s="57"/>
      <c r="S34" s="57"/>
      <c r="T34" s="54"/>
      <c r="U34" s="51" t="str">
        <f>IF(T34="","",T34)</f>
        <v/>
      </c>
      <c r="V34" s="51" t="str">
        <f>+IF(O5="","",",")</f>
        <v>,</v>
      </c>
      <c r="X34" s="58" t="str">
        <f>CHAR(123)&amp;TEXT($Z$3,"0,00")&amp;CHAR(34)&amp;TEXT($O4,"0,00")&amp;CHAR(34)&amp;CHAR(44)&amp;TEXT($Z$4,"0,00")&amp;CHAR(34)&amp;TEXT(P4,"0,00")&amp;CHAR(34)&amp;CHAR(44)&amp;TEXT($Z$5,"0,00")&amp;CHAR(34)&amp;TEXT(U34,"x")&amp;CHAR(34)&amp;CHAR(125)&amp;TEXT(V34,"0,00")</f>
        <v>{"prod":"2 saucisses Frites","price":"3,50","logo":""},</v>
      </c>
    </row>
    <row r="35" spans="5:24" ht="13.5" thickBot="1" x14ac:dyDescent="0.25">
      <c r="E35" s="57"/>
      <c r="F35" s="57"/>
      <c r="G35" s="57"/>
      <c r="H35" s="57"/>
      <c r="I35" s="57"/>
      <c r="J35" s="57"/>
      <c r="K35" s="57"/>
      <c r="L35" s="57"/>
      <c r="M35" s="57"/>
      <c r="N35" s="57"/>
      <c r="O35" s="57"/>
      <c r="P35" s="57"/>
      <c r="Q35" s="57"/>
      <c r="R35" s="57"/>
      <c r="S35" s="57"/>
      <c r="T35" s="54"/>
      <c r="U35" s="51" t="str">
        <f>IF(T35="","",T35)</f>
        <v/>
      </c>
      <c r="V35" s="51" t="str">
        <f>+IF(O6="","",",")</f>
        <v>,</v>
      </c>
      <c r="X35" s="58" t="str">
        <f>CHAR(123)&amp;TEXT($Z$3,"0,00")&amp;CHAR(34)&amp;TEXT($O5,"0,00")&amp;CHAR(34)&amp;CHAR(44)&amp;TEXT($Z$4,"0,00")&amp;CHAR(34)&amp;TEXT(P5,"0,00")&amp;CHAR(34)&amp;CHAR(44)&amp;TEXT($Z$5,"0,00")&amp;CHAR(34)&amp;TEXT(U35,"x")&amp;CHAR(34)&amp;CHAR(125)&amp;TEXT(V35,"0,00")</f>
        <v>{"prod":"Cornet de Frites","price":"2,00","logo":""},</v>
      </c>
    </row>
    <row r="36" spans="5:24" ht="13.5" thickBot="1" x14ac:dyDescent="0.25">
      <c r="E36" s="57"/>
      <c r="F36" s="57"/>
      <c r="G36" s="57"/>
      <c r="H36" s="57"/>
      <c r="I36" s="57"/>
      <c r="J36" s="57"/>
      <c r="K36" s="57"/>
      <c r="L36" s="57"/>
      <c r="M36" s="57"/>
      <c r="N36" s="57"/>
      <c r="O36" s="57"/>
      <c r="P36" s="57"/>
      <c r="Q36" s="57"/>
      <c r="R36" s="57"/>
      <c r="S36" s="57"/>
      <c r="T36" s="54"/>
      <c r="U36" s="51" t="str">
        <f>IF(T36="","",T36)</f>
        <v/>
      </c>
      <c r="V36" s="51" t="str">
        <f>+IF(O7="","",",")</f>
        <v>,</v>
      </c>
      <c r="X36" s="58" t="str">
        <f>CHAR(123)&amp;TEXT($Z$3,"0,00")&amp;CHAR(34)&amp;TEXT($O6,"0,00")&amp;CHAR(34)&amp;CHAR(44)&amp;TEXT($Z$4,"0,00")&amp;CHAR(34)&amp;TEXT(P6,"0,00")&amp;CHAR(34)&amp;CHAR(44)&amp;TEXT($Z$5,"0,00")&amp;CHAR(34)&amp;TEXT(U36,"x")&amp;CHAR(34)&amp;CHAR(125)&amp;TEXT(V36,"0,00")</f>
        <v>{"prod":"Sandwitch Mergez","price":"3,00","logo":""},</v>
      </c>
    </row>
    <row r="37" spans="5:24" x14ac:dyDescent="0.2">
      <c r="E37" s="57"/>
      <c r="F37" s="57"/>
      <c r="G37" s="57"/>
      <c r="H37" s="57"/>
      <c r="I37" s="57"/>
      <c r="J37" s="57"/>
      <c r="K37" s="57"/>
      <c r="L37" s="57"/>
      <c r="M37" s="57"/>
      <c r="N37" s="57"/>
      <c r="O37" s="57"/>
      <c r="P37" s="57"/>
      <c r="Q37" s="57"/>
      <c r="R37" s="57"/>
      <c r="S37" s="57"/>
      <c r="T37" s="54"/>
      <c r="U37" s="51" t="str">
        <f>IF(T37="","",T37)</f>
        <v/>
      </c>
      <c r="V37" s="51" t="str">
        <f>+IF(C38="","",",")</f>
        <v/>
      </c>
      <c r="X37" s="58" t="str">
        <f>CHAR(123)&amp;TEXT($Z$3,"0,00")&amp;CHAR(34)&amp;TEXT($O7,"0,00")&amp;CHAR(34)&amp;CHAR(44)&amp;TEXT($Z$4,"0,00")&amp;CHAR(34)&amp;TEXT(P7,"0,00")&amp;CHAR(34)&amp;CHAR(44)&amp;TEXT($Z$5,"0,00")&amp;CHAR(34)&amp;TEXT(U37,"x")&amp;CHAR(34)&amp;CHAR(125)&amp;TEXT(V37,"0,00")</f>
        <v>{"prod":"Sandwitch Saucisse","price":"2,00","logo":""}</v>
      </c>
    </row>
    <row r="38" spans="5:24" x14ac:dyDescent="0.2">
      <c r="X38" s="59" t="str">
        <f>IF(C38="","")</f>
        <v/>
      </c>
    </row>
    <row r="39" spans="5:24" x14ac:dyDescent="0.2">
      <c r="X39" s="59" t="str">
        <f>IF(C39="","")</f>
        <v/>
      </c>
    </row>
  </sheetData>
  <mergeCells count="5">
    <mergeCell ref="F3:H3"/>
    <mergeCell ref="B3:D3"/>
    <mergeCell ref="J3:L3"/>
    <mergeCell ref="N3:P3"/>
    <mergeCell ref="Z1:AB1"/>
  </mergeCells>
  <dataValidations count="2">
    <dataValidation type="list" allowBlank="1" showInputMessage="1" showErrorMessage="1" sqref="T11:T21 T26:T29 T3:T6 T34:T37" xr:uid="{00000000-0002-0000-0200-000000000000}">
      <formula1>$AG$2:$AG$8</formula1>
    </dataValidation>
    <dataValidation type="list" allowBlank="1" showInputMessage="1" showErrorMessage="1" sqref="T10 T25 T33" xr:uid="{00000000-0002-0000-0200-000001000000}">
      <formula1>$AB$2:$AB$6</formula1>
    </dataValidation>
  </dataValidations>
  <pageMargins left="0.7" right="0.7" top="0.75" bottom="0.75" header="0.3" footer="0.3"/>
  <pageSetup paperSize="9" orientation="portrait" verticalDpi="1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8193" r:id="rId4" name="Button 1">
              <controlPr defaultSize="0" print="0" autoFill="0" autoPict="0" macro="[0]!BuvetteJSON">
                <anchor moveWithCells="1" sizeWithCells="1">
                  <from>
                    <xdr:col>3</xdr:col>
                    <xdr:colOff>514350</xdr:colOff>
                    <xdr:row>0</xdr:row>
                    <xdr:rowOff>19050</xdr:rowOff>
                  </from>
                  <to>
                    <xdr:col>3</xdr:col>
                    <xdr:colOff>828675</xdr:colOff>
                    <xdr:row>0</xdr:row>
                    <xdr:rowOff>209550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 codeName="Feuil14">
    <pageSetUpPr fitToPage="1"/>
  </sheetPr>
  <dimension ref="A1:Q140"/>
  <sheetViews>
    <sheetView zoomScale="55" zoomScaleNormal="55" zoomScalePageLayoutView="75" workbookViewId="0">
      <selection sqref="A1:J36"/>
    </sheetView>
  </sheetViews>
  <sheetFormatPr baseColWidth="10" defaultColWidth="11.42578125" defaultRowHeight="18" x14ac:dyDescent="0.2"/>
  <cols>
    <col min="1" max="1" width="14.28515625" style="4" bestFit="1" customWidth="1"/>
    <col min="2" max="2" width="23.28515625" style="33" customWidth="1"/>
    <col min="3" max="3" width="24.7109375" style="33" customWidth="1"/>
    <col min="4" max="4" width="62.7109375" style="4" customWidth="1"/>
    <col min="5" max="5" width="14.28515625" style="4" customWidth="1"/>
    <col min="6" max="6" width="15" style="4" customWidth="1"/>
    <col min="7" max="7" width="23.28515625" style="64" customWidth="1"/>
    <col min="8" max="8" width="26.28515625" style="64" customWidth="1"/>
    <col min="9" max="9" width="21.42578125" style="64" customWidth="1"/>
    <col min="10" max="10" width="20.28515625" style="4" customWidth="1"/>
    <col min="11" max="16384" width="11.42578125" style="4"/>
  </cols>
  <sheetData>
    <row r="1" spans="1:17" ht="30" customHeight="1" thickTop="1" x14ac:dyDescent="0.2">
      <c r="A1" s="647" t="s">
        <v>226</v>
      </c>
      <c r="B1" s="648"/>
      <c r="C1" s="648"/>
      <c r="D1" s="649"/>
      <c r="E1" s="643">
        <f>'Note explicative fichier'!E3</f>
        <v>43983</v>
      </c>
      <c r="F1" s="644"/>
      <c r="G1" s="639" t="s">
        <v>230</v>
      </c>
      <c r="H1" s="639"/>
      <c r="I1" s="639"/>
      <c r="J1" s="640"/>
    </row>
    <row r="2" spans="1:17" ht="54.75" customHeight="1" thickBot="1" x14ac:dyDescent="0.25">
      <c r="A2" s="650"/>
      <c r="B2" s="641"/>
      <c r="C2" s="641"/>
      <c r="D2" s="642"/>
      <c r="E2" s="645"/>
      <c r="F2" s="646"/>
      <c r="G2" s="641"/>
      <c r="H2" s="641"/>
      <c r="I2" s="641"/>
      <c r="J2" s="642"/>
    </row>
    <row r="3" spans="1:17" s="5" customFormat="1" ht="62.65" customHeight="1" thickTop="1" thickBot="1" x14ac:dyDescent="0.25">
      <c r="A3" s="384" t="s">
        <v>27</v>
      </c>
      <c r="B3" s="385" t="s">
        <v>82</v>
      </c>
      <c r="C3" s="385" t="s">
        <v>128</v>
      </c>
      <c r="D3" s="386" t="s">
        <v>18</v>
      </c>
      <c r="E3" s="387" t="s">
        <v>17</v>
      </c>
      <c r="F3" s="408" t="s">
        <v>158</v>
      </c>
      <c r="G3" s="410" t="s">
        <v>30</v>
      </c>
      <c r="H3" s="411" t="s">
        <v>231</v>
      </c>
      <c r="I3" s="412" t="s">
        <v>232</v>
      </c>
      <c r="J3" s="419"/>
      <c r="K3" s="4"/>
      <c r="L3" s="4"/>
      <c r="M3" s="4"/>
      <c r="N3" s="4"/>
      <c r="O3" s="4"/>
    </row>
    <row r="4" spans="1:17" s="5" customFormat="1" ht="49.15" customHeight="1" thickTop="1" thickBot="1" x14ac:dyDescent="0.25">
      <c r="A4" s="388" t="str">
        <f>'Temps corr'!A4</f>
        <v>Record</v>
      </c>
      <c r="B4" s="388" t="str">
        <f>'Temps corr'!B4</f>
        <v>POLYTECHNIQUE ( Référence 2012 )</v>
      </c>
      <c r="C4" s="388" t="str">
        <f>'Temps corr'!C4</f>
        <v>Palaiseau</v>
      </c>
      <c r="D4" s="388" t="str">
        <f>'Temps corr'!D4</f>
        <v>FERRERO Michel - Alexandre Rosinski - BOYAUD Mathieu - GODDE Olivier - THECKES Benoit</v>
      </c>
      <c r="E4" s="389"/>
      <c r="F4" s="409"/>
      <c r="G4" s="413"/>
      <c r="H4" s="413">
        <f>'Temps corr'!I4</f>
        <v>2.8252314814814827E-2</v>
      </c>
      <c r="I4" s="414">
        <f>G5</f>
        <v>3.0509259259259291E-2</v>
      </c>
      <c r="J4" s="420" t="s">
        <v>64</v>
      </c>
      <c r="K4" s="4"/>
      <c r="L4" s="4"/>
      <c r="M4" s="4"/>
      <c r="N4" s="4"/>
      <c r="O4" s="4"/>
      <c r="Q4" s="422"/>
    </row>
    <row r="5" spans="1:17" s="5" customFormat="1" ht="49.9" customHeight="1" thickTop="1" x14ac:dyDescent="0.2">
      <c r="A5" s="276">
        <f>'TEMPS-ponton'!A20</f>
        <v>16</v>
      </c>
      <c r="B5" s="181" t="str">
        <f>'TEMPS-ponton'!B20</f>
        <v>PORT-MARLY RC 1</v>
      </c>
      <c r="C5" s="182" t="str">
        <f>'TEMPS-ponton'!C20</f>
        <v>RCPM1</v>
      </c>
      <c r="D5" s="182" t="str">
        <f>'TEMPS-ponton'!D20</f>
        <v>Jean-Claude LAFOREST-David CHARTIER-Christophe MARCAIS-Vincent BONTOUX-Alain ROUSSEAU</v>
      </c>
      <c r="E5" s="200" t="str">
        <f>VLOOKUP(A5,Equipes!A:J,2,FALSE)</f>
        <v>H</v>
      </c>
      <c r="F5" s="201">
        <f>ROUND(VLOOKUP(A5,Equipes!$A$2:$J$41,10,0),0)</f>
        <v>55</v>
      </c>
      <c r="G5" s="297">
        <v>3.0509259259259291E-2</v>
      </c>
      <c r="H5" s="415">
        <f t="shared" ref="H5:H44" si="0">G5-$H$4</f>
        <v>2.2569444444444642E-3</v>
      </c>
      <c r="I5" s="416">
        <f t="shared" ref="I5:I44" si="1">G5-$I$4</f>
        <v>0</v>
      </c>
      <c r="J5" s="421">
        <v>1</v>
      </c>
      <c r="K5" s="4"/>
      <c r="L5" s="4"/>
      <c r="M5" s="422"/>
      <c r="N5" s="4"/>
      <c r="O5" s="4"/>
    </row>
    <row r="6" spans="1:17" ht="49.9" customHeight="1" x14ac:dyDescent="0.2">
      <c r="A6" s="276">
        <f>'TEMPS-ponton'!A17</f>
        <v>13</v>
      </c>
      <c r="B6" s="183" t="str">
        <f>'TEMPS-ponton'!B17</f>
        <v>PORT-MARLY RC 2</v>
      </c>
      <c r="C6" s="184" t="str">
        <f>'TEMPS-ponton'!C17</f>
        <v>RCPM2</v>
      </c>
      <c r="D6" s="184" t="str">
        <f>'TEMPS-ponton'!D17</f>
        <v>Elsa CROZATIER-Cyrielle BERTHIER-Hervé Valette-Eric MOINARD-Anais FEUGA</v>
      </c>
      <c r="E6" s="200" t="str">
        <f>VLOOKUP(A6,Equipes!A:J,2,FALSE)</f>
        <v>M</v>
      </c>
      <c r="F6" s="201">
        <f>ROUND(VLOOKUP(A6,Equipes!$A$2:$J$41,10,0),0)</f>
        <v>47</v>
      </c>
      <c r="G6" s="297">
        <v>3.1770833333333359E-2</v>
      </c>
      <c r="H6" s="415">
        <f t="shared" si="0"/>
        <v>3.5185185185185319E-3</v>
      </c>
      <c r="I6" s="416">
        <f t="shared" si="1"/>
        <v>1.2615740740740677E-3</v>
      </c>
      <c r="J6" s="19">
        <f>J5+1</f>
        <v>2</v>
      </c>
    </row>
    <row r="7" spans="1:17" ht="49.9" customHeight="1" x14ac:dyDescent="0.2">
      <c r="A7" s="276">
        <f>'TEMPS-ponton'!A25</f>
        <v>21</v>
      </c>
      <c r="B7" s="183" t="str">
        <f>'TEMPS-ponton'!B25</f>
        <v>PORT-MARLY RC 2</v>
      </c>
      <c r="C7" s="184" t="str">
        <f>'TEMPS-ponton'!C25</f>
        <v>RCPM2</v>
      </c>
      <c r="D7" s="184" t="str">
        <f>'TEMPS-ponton'!D25</f>
        <v>Guillaume CHARRON-Philippe VERHE-Stephan REYNIER-Dominique LEROUX-Luciano AUTUNNALE</v>
      </c>
      <c r="E7" s="200" t="str">
        <f>VLOOKUP(A7,Equipes!A:J,2,FALSE)</f>
        <v>H</v>
      </c>
      <c r="F7" s="201">
        <f>ROUND(VLOOKUP(A7,Equipes!$A$2:$J$41,10,0),0)</f>
        <v>51</v>
      </c>
      <c r="G7" s="297">
        <v>3.1990740740740709E-2</v>
      </c>
      <c r="H7" s="417">
        <f t="shared" si="0"/>
        <v>3.7384259259258812E-3</v>
      </c>
      <c r="I7" s="418">
        <f t="shared" si="1"/>
        <v>1.481481481481417E-3</v>
      </c>
      <c r="J7" s="19">
        <f t="shared" ref="J7:J43" si="2">J6+1</f>
        <v>3</v>
      </c>
    </row>
    <row r="8" spans="1:17" ht="49.9" customHeight="1" x14ac:dyDescent="0.2">
      <c r="A8" s="276">
        <f>'TEMPS-ponton'!A32</f>
        <v>28</v>
      </c>
      <c r="B8" s="183" t="str">
        <f>'TEMPS-ponton'!B32</f>
        <v>VILLENNES - POISSY AC 1</v>
      </c>
      <c r="C8" s="184" t="str">
        <f>'TEMPS-ponton'!C32</f>
        <v>ACVP1</v>
      </c>
      <c r="D8" s="184" t="str">
        <f>'TEMPS-ponton'!D32</f>
        <v>Frederic LE ROUX-Corinne HUARD-ROLLAND-Elodie DEREMIENCE-Marie-Claude LAUNAY-Olivier COSNEAU</v>
      </c>
      <c r="E8" s="390" t="str">
        <f>VLOOKUP(A8,Equipes!A:J,2,FALSE)</f>
        <v>M</v>
      </c>
      <c r="F8" s="201">
        <f>ROUND(VLOOKUP(A8,Equipes!$A$2:$J$41,10,0),0)</f>
        <v>53</v>
      </c>
      <c r="G8" s="297">
        <v>3.2129629629629675E-2</v>
      </c>
      <c r="H8" s="417">
        <f t="shared" si="0"/>
        <v>3.8773148148148473E-3</v>
      </c>
      <c r="I8" s="418">
        <f t="shared" si="1"/>
        <v>1.6203703703703831E-3</v>
      </c>
      <c r="J8" s="19">
        <f t="shared" si="2"/>
        <v>4</v>
      </c>
    </row>
    <row r="9" spans="1:17" ht="49.9" customHeight="1" x14ac:dyDescent="0.2">
      <c r="A9" s="276">
        <f>'TEMPS-ponton'!A16</f>
        <v>12</v>
      </c>
      <c r="B9" s="183" t="str">
        <f>'TEMPS-ponton'!B16</f>
        <v>EVRY SCA 2</v>
      </c>
      <c r="C9" s="184" t="str">
        <f>'TEMPS-ponton'!C16</f>
        <v>SCA2</v>
      </c>
      <c r="D9" s="184" t="str">
        <f>'TEMPS-ponton'!D16</f>
        <v>Laurent YEBOAH-Isabelle MOISSET FLEURISSON-Frederic DUCAUQUY-Sandrine GARCIA-Christelle MARTIN</v>
      </c>
      <c r="E9" s="390" t="str">
        <f>VLOOKUP(A9,Equipes!A:J,2,FALSE)</f>
        <v>M</v>
      </c>
      <c r="F9" s="201">
        <f>ROUND(VLOOKUP(A9,Equipes!$A$2:$J$41,10,0),0)</f>
        <v>48</v>
      </c>
      <c r="G9" s="297">
        <v>3.2210648148148113E-2</v>
      </c>
      <c r="H9" s="417">
        <f t="shared" si="0"/>
        <v>3.958333333333286E-3</v>
      </c>
      <c r="I9" s="418">
        <f t="shared" si="1"/>
        <v>1.7013888888888218E-3</v>
      </c>
      <c r="J9" s="19">
        <f t="shared" si="2"/>
        <v>5</v>
      </c>
    </row>
    <row r="10" spans="1:17" ht="49.9" customHeight="1" x14ac:dyDescent="0.2">
      <c r="A10" s="276">
        <f>'TEMPS-ponton'!A19</f>
        <v>15</v>
      </c>
      <c r="B10" s="183" t="str">
        <f>'TEMPS-ponton'!B19</f>
        <v>SOISY SUR SEINE CN 1</v>
      </c>
      <c r="C10" s="184" t="str">
        <f>'TEMPS-ponton'!C19</f>
        <v>CN1</v>
      </c>
      <c r="D10" s="184" t="str">
        <f>'TEMPS-ponton'!D19</f>
        <v>Bertrand PIOGER-Bruno PERIQUOI-Servane BERTRAND-Alain BERNARD-Robert TRAUET</v>
      </c>
      <c r="E10" s="390" t="str">
        <f>VLOOKUP(A10,Equipes!A:J,2,FALSE)</f>
        <v>H</v>
      </c>
      <c r="F10" s="201">
        <f>ROUND(VLOOKUP(A10,Equipes!$A$2:$J$41,10,0),0)</f>
        <v>54</v>
      </c>
      <c r="G10" s="297">
        <v>3.2719907407407378E-2</v>
      </c>
      <c r="H10" s="417">
        <f t="shared" si="0"/>
        <v>4.4675925925925508E-3</v>
      </c>
      <c r="I10" s="418">
        <f t="shared" si="1"/>
        <v>2.2106481481480866E-3</v>
      </c>
      <c r="J10" s="19">
        <f t="shared" si="2"/>
        <v>6</v>
      </c>
      <c r="N10" s="422"/>
    </row>
    <row r="11" spans="1:17" ht="49.9" customHeight="1" x14ac:dyDescent="0.2">
      <c r="A11" s="276">
        <f>'TEMPS-ponton'!A14</f>
        <v>10</v>
      </c>
      <c r="B11" s="183" t="str">
        <f>'TEMPS-ponton'!B14</f>
        <v>NOGENT SUR MARNE CN 2</v>
      </c>
      <c r="C11" s="184" t="str">
        <f>'TEMPS-ponton'!C14</f>
        <v>CN2</v>
      </c>
      <c r="D11" s="184" t="str">
        <f>'TEMPS-ponton'!D14</f>
        <v>Christophe RUCKEBUSCH-Nicolas BURCKHART-Alice GHEERBRANT-Aurelie DONVAL-Gerard LECA</v>
      </c>
      <c r="E11" s="200" t="str">
        <f>VLOOKUP(A11,Equipes!A:J,2,FALSE)</f>
        <v>M</v>
      </c>
      <c r="F11" s="201">
        <f>ROUND(VLOOKUP(A11,Equipes!$A$2:$J$41,10,0),0)</f>
        <v>53</v>
      </c>
      <c r="G11" s="297">
        <v>3.3159722222222188E-2</v>
      </c>
      <c r="H11" s="417">
        <f t="shared" si="0"/>
        <v>4.9074074074073604E-3</v>
      </c>
      <c r="I11" s="418">
        <f t="shared" si="1"/>
        <v>2.6504629629628962E-3</v>
      </c>
      <c r="J11" s="19">
        <f t="shared" si="2"/>
        <v>7</v>
      </c>
    </row>
    <row r="12" spans="1:17" ht="49.9" customHeight="1" x14ac:dyDescent="0.2">
      <c r="A12" s="276">
        <f>'TEMPS-ponton'!A29</f>
        <v>25</v>
      </c>
      <c r="B12" s="183" t="str">
        <f>'TEMPS-ponton'!B29</f>
        <v>VILLENNES - POISSY AC 2</v>
      </c>
      <c r="C12" s="184" t="str">
        <f>'TEMPS-ponton'!C29</f>
        <v>ACVP2</v>
      </c>
      <c r="D12" s="184" t="str">
        <f>'TEMPS-ponton'!D29</f>
        <v>Franck CARIOU-Michael LE BANNER-Valerie DECAESTECKER-Karine GUILBON-Christophe ELINE</v>
      </c>
      <c r="E12" s="390" t="str">
        <f>VLOOKUP(A12,Equipes!A:J,2,FALSE)</f>
        <v>M</v>
      </c>
      <c r="F12" s="201">
        <f>ROUND(VLOOKUP(A12,Equipes!$A$2:$J$41,10,0),0)</f>
        <v>54</v>
      </c>
      <c r="G12" s="297">
        <v>3.3182870370370321E-2</v>
      </c>
      <c r="H12" s="417">
        <f t="shared" si="0"/>
        <v>4.9305555555554936E-3</v>
      </c>
      <c r="I12" s="418">
        <f t="shared" si="1"/>
        <v>2.6736111111110294E-3</v>
      </c>
      <c r="J12" s="19">
        <f t="shared" si="2"/>
        <v>8</v>
      </c>
    </row>
    <row r="13" spans="1:17" ht="49.9" customHeight="1" x14ac:dyDescent="0.2">
      <c r="A13" s="276">
        <f>'TEMPS-ponton'!A28</f>
        <v>24</v>
      </c>
      <c r="B13" s="183" t="str">
        <f>'TEMPS-ponton'!B28</f>
        <v>MEULAN LES MUREAUX AMMH 1</v>
      </c>
      <c r="C13" s="184" t="str">
        <f>'TEMPS-ponton'!C28</f>
        <v>AMMH1</v>
      </c>
      <c r="D13" s="184" t="str">
        <f>'TEMPS-ponton'!D28</f>
        <v>Xavier MARSAIS-Eric PRENEY-Yannick DAGMEY-David COINE-Arthur VAN SLOOTEN</v>
      </c>
      <c r="E13" s="200" t="str">
        <f>VLOOKUP(A13,Equipes!A:J,2,FALSE)</f>
        <v>H</v>
      </c>
      <c r="F13" s="201">
        <f>ROUND(VLOOKUP(A13,Equipes!$A$2:$J$41,10,0),0)</f>
        <v>53</v>
      </c>
      <c r="G13" s="297">
        <v>3.3321759259259287E-2</v>
      </c>
      <c r="H13" s="417">
        <f t="shared" si="0"/>
        <v>5.0694444444444597E-3</v>
      </c>
      <c r="I13" s="418">
        <f t="shared" si="1"/>
        <v>2.8124999999999956E-3</v>
      </c>
      <c r="J13" s="19">
        <f t="shared" si="2"/>
        <v>9</v>
      </c>
    </row>
    <row r="14" spans="1:17" ht="49.9" customHeight="1" x14ac:dyDescent="0.2">
      <c r="A14" s="276">
        <f>'TEMPS-ponton'!A12</f>
        <v>8</v>
      </c>
      <c r="B14" s="183" t="str">
        <f>'TEMPS-ponton'!B12</f>
        <v>JOINVILLE AMJ 1</v>
      </c>
      <c r="C14" s="184" t="str">
        <f>'TEMPS-ponton'!C12</f>
        <v>Joinville</v>
      </c>
      <c r="D14" s="184" t="str">
        <f>'TEMPS-ponton'!D12</f>
        <v>Laurent BAUDOIN-Raphaelle BOUVIER FLORY-Sophie BUSTOS-Kastriot JAKA-Thomas AUGER</v>
      </c>
      <c r="E14" s="200" t="str">
        <f>VLOOKUP(A14,Equipes!A:J,2,FALSE)</f>
        <v>M</v>
      </c>
      <c r="F14" s="201">
        <f>ROUND(VLOOKUP(A14,Equipes!$A$2:$J$41,10,0),0)</f>
        <v>46</v>
      </c>
      <c r="G14" s="297">
        <v>3.3391203703703687E-2</v>
      </c>
      <c r="H14" s="417">
        <f t="shared" si="0"/>
        <v>5.1388888888888595E-3</v>
      </c>
      <c r="I14" s="418">
        <f t="shared" si="1"/>
        <v>2.8819444444443953E-3</v>
      </c>
      <c r="J14" s="19">
        <f t="shared" si="2"/>
        <v>10</v>
      </c>
    </row>
    <row r="15" spans="1:17" ht="49.9" customHeight="1" x14ac:dyDescent="0.2">
      <c r="A15" s="276">
        <f>'TEMPS-ponton'!A34</f>
        <v>30</v>
      </c>
      <c r="B15" s="183" t="str">
        <f>'TEMPS-ponton'!B34</f>
        <v>JOINVILLE AMJ 1</v>
      </c>
      <c r="C15" s="184" t="str">
        <f>'TEMPS-ponton'!C34</f>
        <v>AMJ1</v>
      </c>
      <c r="D15" s="184" t="str">
        <f>'TEMPS-ponton'!D34</f>
        <v>Vincent FABIEN-Arnaud PUPPO-Jonathan ROOKE-Xavier SUCHET-Nicolas JAMAULT</v>
      </c>
      <c r="E15" s="390" t="str">
        <f>VLOOKUP(A15,Equipes!A:J,2,FALSE)</f>
        <v>H</v>
      </c>
      <c r="F15" s="201">
        <f>ROUND(VLOOKUP(A15,Equipes!$A$2:$J$41,10,0),0)</f>
        <v>51</v>
      </c>
      <c r="G15" s="297">
        <v>3.378472222222223E-2</v>
      </c>
      <c r="H15" s="417">
        <f t="shared" si="0"/>
        <v>5.5324074074074026E-3</v>
      </c>
      <c r="I15" s="418">
        <f t="shared" si="1"/>
        <v>3.2754629629629384E-3</v>
      </c>
      <c r="J15" s="19">
        <f t="shared" si="2"/>
        <v>11</v>
      </c>
    </row>
    <row r="16" spans="1:17" ht="49.9" customHeight="1" x14ac:dyDescent="0.2">
      <c r="A16" s="276">
        <f>'TEMPS-ponton'!A18</f>
        <v>14</v>
      </c>
      <c r="B16" s="183" t="str">
        <f>'TEMPS-ponton'!B18</f>
        <v>MAISONS MESNIL CERAMM 1</v>
      </c>
      <c r="C16" s="184" t="str">
        <f>'TEMPS-ponton'!C18</f>
        <v>CERAMM1</v>
      </c>
      <c r="D16" s="184" t="str">
        <f>'TEMPS-ponton'!D18</f>
        <v>Nicolas SCHMITT-Gloria VENDRELL-Christine MARIE LAVAUD-Amaury DE LA LAURENCIE-Amina ELABBADI</v>
      </c>
      <c r="E16" s="390" t="str">
        <f>VLOOKUP(A16,Equipes!A:J,2,FALSE)</f>
        <v>M</v>
      </c>
      <c r="F16" s="201">
        <f>ROUND(VLOOKUP(A16,Equipes!$A$2:$J$41,10,0),0)</f>
        <v>50</v>
      </c>
      <c r="G16" s="297">
        <v>3.4629629629629621E-2</v>
      </c>
      <c r="H16" s="417">
        <f t="shared" si="0"/>
        <v>6.377314814814794E-3</v>
      </c>
      <c r="I16" s="418">
        <f t="shared" si="1"/>
        <v>4.1203703703703298E-3</v>
      </c>
      <c r="J16" s="19">
        <f t="shared" si="2"/>
        <v>12</v>
      </c>
    </row>
    <row r="17" spans="1:10" ht="49.9" customHeight="1" x14ac:dyDescent="0.2">
      <c r="A17" s="276">
        <f>'TEMPS-ponton'!A13</f>
        <v>9</v>
      </c>
      <c r="B17" s="183" t="str">
        <f>'TEMPS-ponton'!B13</f>
        <v>NOGENT SUR MARNE CN 1</v>
      </c>
      <c r="C17" s="184" t="str">
        <f>'TEMPS-ponton'!C13</f>
        <v>CN 1</v>
      </c>
      <c r="D17" s="184" t="str">
        <f>'TEMPS-ponton'!D13</f>
        <v>Chrystelle SUPIOT-Caroline PIEDNOIRE-Olivier MUCIGNAT-Andre SIMONNET-Fabienne LORTIE</v>
      </c>
      <c r="E17" s="200" t="str">
        <f>VLOOKUP(A17,Equipes!A:J,2,FALSE)</f>
        <v>M</v>
      </c>
      <c r="F17" s="201">
        <f>ROUND(VLOOKUP(A17,Equipes!$A$2:$J$41,10,0),0)</f>
        <v>53</v>
      </c>
      <c r="G17" s="297">
        <v>3.4976851851851898E-2</v>
      </c>
      <c r="H17" s="417">
        <f t="shared" si="0"/>
        <v>6.7245370370370705E-3</v>
      </c>
      <c r="I17" s="418">
        <f t="shared" si="1"/>
        <v>4.4675925925926063E-3</v>
      </c>
      <c r="J17" s="19">
        <f t="shared" si="2"/>
        <v>13</v>
      </c>
    </row>
    <row r="18" spans="1:10" ht="49.9" customHeight="1" x14ac:dyDescent="0.2">
      <c r="A18" s="276">
        <f>'TEMPS-ponton'!A10</f>
        <v>6</v>
      </c>
      <c r="B18" s="183" t="str">
        <f>'TEMPS-ponton'!B10</f>
        <v>BOULOGNE 92 2</v>
      </c>
      <c r="C18" s="184" t="str">
        <f>'TEMPS-ponton'!C10</f>
        <v>ACBB</v>
      </c>
      <c r="D18" s="184" t="str">
        <f>'TEMPS-ponton'!D10</f>
        <v>CéLia ROUSSELLE-Marie Pierre MARSALLON GAMBY-Françis ROBIN-Nicolas LECOEUR-Theodora XENOGIANI</v>
      </c>
      <c r="E18" s="390" t="str">
        <f>VLOOKUP(A18,Equipes!A:J,2,FALSE)</f>
        <v>M</v>
      </c>
      <c r="F18" s="201">
        <f>ROUND(VLOOKUP(A18,Equipes!$A$2:$J$41,10,0),0)</f>
        <v>46</v>
      </c>
      <c r="G18" s="297">
        <v>3.5196759259259247E-2</v>
      </c>
      <c r="H18" s="417">
        <f t="shared" si="0"/>
        <v>6.9444444444444198E-3</v>
      </c>
      <c r="I18" s="418">
        <f t="shared" si="1"/>
        <v>4.6874999999999556E-3</v>
      </c>
      <c r="J18" s="19">
        <f t="shared" si="2"/>
        <v>14</v>
      </c>
    </row>
    <row r="19" spans="1:10" ht="49.9" customHeight="1" x14ac:dyDescent="0.2">
      <c r="A19" s="276">
        <f>'TEMPS-ponton'!A24</f>
        <v>20</v>
      </c>
      <c r="B19" s="183" t="str">
        <f>'TEMPS-ponton'!B24</f>
        <v>ROUEN CNAR 1</v>
      </c>
      <c r="C19" s="184" t="str">
        <f>'TEMPS-ponton'!C24</f>
        <v>CNAR1</v>
      </c>
      <c r="D19" s="184" t="str">
        <f>'TEMPS-ponton'!D24</f>
        <v>Nathalie MOUSSET-Francois LAIR-Betty GESLAIN-Thierry DUCHESNE-Stephane MOUSSET</v>
      </c>
      <c r="E19" s="390" t="str">
        <f>VLOOKUP(A19,Equipes!A:J,2,FALSE)</f>
        <v>M</v>
      </c>
      <c r="F19" s="201">
        <f>ROUND(VLOOKUP(A19,Equipes!$A$2:$J$41,10,0),0)</f>
        <v>55</v>
      </c>
      <c r="G19" s="297">
        <v>3.5196759259259303E-2</v>
      </c>
      <c r="H19" s="417">
        <f t="shared" si="0"/>
        <v>6.9444444444444753E-3</v>
      </c>
      <c r="I19" s="418">
        <f t="shared" si="1"/>
        <v>4.6875000000000111E-3</v>
      </c>
      <c r="J19" s="19">
        <f t="shared" si="2"/>
        <v>15</v>
      </c>
    </row>
    <row r="20" spans="1:10" ht="49.9" customHeight="1" x14ac:dyDescent="0.2">
      <c r="A20" s="276">
        <f>'TEMPS-ponton'!A22</f>
        <v>18</v>
      </c>
      <c r="B20" s="183" t="str">
        <f>'TEMPS-ponton'!B22</f>
        <v>MAISONS MESNIL CERAMM 2</v>
      </c>
      <c r="C20" s="184" t="str">
        <f>'TEMPS-ponton'!C22</f>
        <v>CERAMM2</v>
      </c>
      <c r="D20" s="184" t="str">
        <f>'TEMPS-ponton'!D22</f>
        <v>Claude LEMENAGER-Didier GIRARDEAU-Laurent LIBOTTE-Alain GIRARD-Cecile JEAMMES</v>
      </c>
      <c r="E20" s="390" t="str">
        <f>VLOOKUP(A20,Equipes!A:J,2,FALSE)</f>
        <v>H</v>
      </c>
      <c r="F20" s="201">
        <f>ROUND(VLOOKUP(A20,Equipes!$A$2:$J$41,10,0),0)</f>
        <v>58</v>
      </c>
      <c r="G20" s="297">
        <v>3.5520833333333335E-2</v>
      </c>
      <c r="H20" s="417">
        <f t="shared" si="0"/>
        <v>7.2685185185185075E-3</v>
      </c>
      <c r="I20" s="418">
        <f t="shared" si="1"/>
        <v>5.0115740740740433E-3</v>
      </c>
      <c r="J20" s="19">
        <f t="shared" si="2"/>
        <v>16</v>
      </c>
    </row>
    <row r="21" spans="1:10" ht="49.9" customHeight="1" x14ac:dyDescent="0.2">
      <c r="A21" s="276">
        <f>'TEMPS-ponton'!A11</f>
        <v>7</v>
      </c>
      <c r="B21" s="183" t="str">
        <f>'TEMPS-ponton'!B11</f>
        <v>VILLENNES - POISSY AC 3</v>
      </c>
      <c r="C21" s="184" t="str">
        <f>'TEMPS-ponton'!C11</f>
        <v>ACVP</v>
      </c>
      <c r="D21" s="184" t="str">
        <f>'TEMPS-ponton'!D11</f>
        <v>Virginie ALEXANDRE-Jihad LEMARQRI-Cyrille BRUZON-BASCOU-Sebastien CARPENTIER-Marie Estelle D'ARBAUMONT</v>
      </c>
      <c r="E21" s="200" t="str">
        <f>VLOOKUP(A21,Equipes!A:J,2,FALSE)</f>
        <v>M</v>
      </c>
      <c r="F21" s="201">
        <f>ROUND(VLOOKUP(A21,Equipes!$A$2:$J$41,10,0),0)</f>
        <v>49</v>
      </c>
      <c r="G21" s="297">
        <v>3.5729166666666645E-2</v>
      </c>
      <c r="H21" s="417">
        <f t="shared" si="0"/>
        <v>7.4768518518518179E-3</v>
      </c>
      <c r="I21" s="418">
        <f t="shared" si="1"/>
        <v>5.2199074074073537E-3</v>
      </c>
      <c r="J21" s="19">
        <f t="shared" si="2"/>
        <v>17</v>
      </c>
    </row>
    <row r="22" spans="1:10" ht="49.9" customHeight="1" x14ac:dyDescent="0.2">
      <c r="A22" s="276">
        <f>'TEMPS-ponton'!A26</f>
        <v>22</v>
      </c>
      <c r="B22" s="183" t="str">
        <f>'TEMPS-ponton'!B26</f>
        <v>COUDRAY MONTCEAUX A 1</v>
      </c>
      <c r="C22" s="184" t="str">
        <f>'TEMPS-ponton'!C26</f>
        <v>coudray1</v>
      </c>
      <c r="D22" s="184" t="str">
        <f>'TEMPS-ponton'!D26</f>
        <v>Joseph RAYNAUD-Frederic MORAT-Benjamin HOUILLON-Pascal BEAUSSART-Anne HOUAL</v>
      </c>
      <c r="E22" s="390" t="str">
        <f>VLOOKUP(A22,Equipes!A:J,2,FALSE)</f>
        <v>H</v>
      </c>
      <c r="F22" s="201">
        <f>ROUND(VLOOKUP(A22,Equipes!$A$2:$J$41,10,0),0)</f>
        <v>52</v>
      </c>
      <c r="G22" s="297">
        <v>3.5879629629629595E-2</v>
      </c>
      <c r="H22" s="417">
        <f t="shared" si="0"/>
        <v>7.6273148148147674E-3</v>
      </c>
      <c r="I22" s="418">
        <f t="shared" si="1"/>
        <v>5.3703703703703032E-3</v>
      </c>
      <c r="J22" s="19">
        <f t="shared" si="2"/>
        <v>18</v>
      </c>
    </row>
    <row r="23" spans="1:10" ht="49.9" customHeight="1" x14ac:dyDescent="0.2">
      <c r="A23" s="276">
        <f>'TEMPS-ponton'!A23</f>
        <v>19</v>
      </c>
      <c r="B23" s="183" t="str">
        <f>'TEMPS-ponton'!B23</f>
        <v>VILLENNES - POISSY AC 1</v>
      </c>
      <c r="C23" s="184" t="str">
        <f>'TEMPS-ponton'!C23</f>
        <v>ACVP1</v>
      </c>
      <c r="D23" s="184" t="str">
        <f>'TEMPS-ponton'!D23</f>
        <v>Olivier POLGE-Odile POLGE-Laurent BONHOMMET-Antoine VOLPI-Philippe STROHM</v>
      </c>
      <c r="E23" s="200" t="str">
        <f>VLOOKUP(A23,Equipes!A:J,2,FALSE)</f>
        <v>H</v>
      </c>
      <c r="F23" s="201">
        <f>ROUND(VLOOKUP(A23,Equipes!$A$2:$J$41,10,0),0)</f>
        <v>55</v>
      </c>
      <c r="G23" s="297">
        <v>3.6134259259259283E-2</v>
      </c>
      <c r="H23" s="417">
        <f t="shared" si="0"/>
        <v>7.8819444444444553E-3</v>
      </c>
      <c r="I23" s="418">
        <f t="shared" si="1"/>
        <v>5.6249999999999911E-3</v>
      </c>
      <c r="J23" s="19">
        <f t="shared" si="2"/>
        <v>19</v>
      </c>
    </row>
    <row r="24" spans="1:10" ht="49.9" customHeight="1" x14ac:dyDescent="0.2">
      <c r="A24" s="276">
        <f>'TEMPS-ponton'!A6</f>
        <v>2</v>
      </c>
      <c r="B24" s="183" t="str">
        <f>'TEMPS-ponton'!B6</f>
        <v>CAUDEBEC EN CAUX ACVS 1</v>
      </c>
      <c r="C24" s="184" t="str">
        <f>'TEMPS-ponton'!C6</f>
        <v>Caudebec</v>
      </c>
      <c r="D24" s="184" t="str">
        <f>'TEMPS-ponton'!D6</f>
        <v>Martine NARBAIS-JAUREGUY-Caroline KERVRANN-Stephane DELAMARE-Nicolas BARRAY-Francois NARBAIS-JAUREGUY</v>
      </c>
      <c r="E24" s="200" t="str">
        <f>VLOOKUP(A24,Equipes!A:J,2,FALSE)</f>
        <v>M</v>
      </c>
      <c r="F24" s="201">
        <f>ROUND(VLOOKUP(A24,Equipes!$A$2:$J$41,10,0),0)</f>
        <v>55</v>
      </c>
      <c r="G24" s="297">
        <v>3.6365740740740726E-2</v>
      </c>
      <c r="H24" s="417">
        <f t="shared" si="0"/>
        <v>8.113425925925899E-3</v>
      </c>
      <c r="I24" s="418">
        <f t="shared" si="1"/>
        <v>5.8564814814814348E-3</v>
      </c>
      <c r="J24" s="19">
        <f t="shared" si="2"/>
        <v>20</v>
      </c>
    </row>
    <row r="25" spans="1:10" ht="49.9" customHeight="1" x14ac:dyDescent="0.2">
      <c r="A25" s="276">
        <f>'TEMPS-ponton'!A30</f>
        <v>26</v>
      </c>
      <c r="B25" s="183" t="str">
        <f>'TEMPS-ponton'!B30</f>
        <v>EVRY SCA 1</v>
      </c>
      <c r="C25" s="184" t="str">
        <f>'TEMPS-ponton'!C30</f>
        <v>SCA 1</v>
      </c>
      <c r="D25" s="184" t="str">
        <f>'TEMPS-ponton'!D30</f>
        <v>Anne CARDUNER-Olivia PEZZOLI-Bruno CASIMIR-Lionel BOISSONNAT-Kristell MAUCHET</v>
      </c>
      <c r="E25" s="390" t="str">
        <f>VLOOKUP(A25,Equipes!A:J,2,FALSE)</f>
        <v>M</v>
      </c>
      <c r="F25" s="201">
        <f>ROUND(VLOOKUP(A25,Equipes!$A$2:$J$41,10,0),0)</f>
        <v>56</v>
      </c>
      <c r="G25" s="297">
        <v>3.6481481481481448E-2</v>
      </c>
      <c r="H25" s="417">
        <f t="shared" si="0"/>
        <v>8.2291666666666208E-3</v>
      </c>
      <c r="I25" s="418">
        <f t="shared" si="1"/>
        <v>5.9722222222221566E-3</v>
      </c>
      <c r="J25" s="19">
        <f t="shared" si="2"/>
        <v>21</v>
      </c>
    </row>
    <row r="26" spans="1:10" ht="49.9" customHeight="1" x14ac:dyDescent="0.2">
      <c r="A26" s="276">
        <f>'TEMPS-ponton'!A8</f>
        <v>4</v>
      </c>
      <c r="B26" s="183" t="str">
        <f>'TEMPS-ponton'!B8</f>
        <v>ANDRESY CA CONFLUENT 1</v>
      </c>
      <c r="C26" s="184" t="str">
        <f>'TEMPS-ponton'!C8</f>
        <v>CAC3</v>
      </c>
      <c r="D26" s="184" t="str">
        <f>'TEMPS-ponton'!D8</f>
        <v>Emmanuel SALIN-Ousseni PARKOUDA-Jean-Baptiste PROVENZANO-Jerome CLAVE-Julian GALLELA</v>
      </c>
      <c r="E26" s="200" t="str">
        <f>VLOOKUP(A26,Equipes!A:J,2,FALSE)</f>
        <v>H</v>
      </c>
      <c r="F26" s="201">
        <f>ROUND(VLOOKUP(A26,Equipes!$A$2:$J$41,10,0),0)</f>
        <v>46</v>
      </c>
      <c r="G26" s="297">
        <v>3.7361111111111123E-2</v>
      </c>
      <c r="H26" s="417">
        <f t="shared" si="0"/>
        <v>9.1087962962962954E-3</v>
      </c>
      <c r="I26" s="418">
        <f t="shared" si="1"/>
        <v>6.8518518518518312E-3</v>
      </c>
      <c r="J26" s="19">
        <f t="shared" si="2"/>
        <v>22</v>
      </c>
    </row>
    <row r="27" spans="1:10" ht="49.9" customHeight="1" x14ac:dyDescent="0.2">
      <c r="A27" s="276">
        <f>'TEMPS-ponton'!A33</f>
        <v>29</v>
      </c>
      <c r="B27" s="183" t="str">
        <f>'TEMPS-ponton'!B33</f>
        <v>FONTAINEBLEAU APF 1</v>
      </c>
      <c r="C27" s="184" t="str">
        <f>'TEMPS-ponton'!C33</f>
        <v>APF1</v>
      </c>
      <c r="D27" s="184" t="str">
        <f>'TEMPS-ponton'!D33</f>
        <v>Kathleen SANCHEZ-Laurent FOUQUE-Christian MESSALES-Denis FLORY-David WEBER</v>
      </c>
      <c r="E27" s="200" t="str">
        <f>VLOOKUP(A27,Equipes!A:J,2,FALSE)</f>
        <v>H</v>
      </c>
      <c r="F27" s="201">
        <f>ROUND(VLOOKUP(A27,Equipes!$A$2:$J$41,10,0),0)</f>
        <v>57</v>
      </c>
      <c r="G27" s="297">
        <v>3.7638888888888888E-2</v>
      </c>
      <c r="H27" s="417">
        <f t="shared" si="0"/>
        <v>9.3865740740740611E-3</v>
      </c>
      <c r="I27" s="418">
        <f t="shared" si="1"/>
        <v>7.1296296296295969E-3</v>
      </c>
      <c r="J27" s="19">
        <f t="shared" si="2"/>
        <v>23</v>
      </c>
    </row>
    <row r="28" spans="1:10" ht="49.9" customHeight="1" x14ac:dyDescent="0.2">
      <c r="A28" s="276">
        <f>'TEMPS-ponton'!A9</f>
        <v>5</v>
      </c>
      <c r="B28" s="183" t="str">
        <f>'TEMPS-ponton'!B9</f>
        <v>PORT-MARLY RC 1</v>
      </c>
      <c r="C28" s="184" t="str">
        <f>'TEMPS-ponton'!C9</f>
        <v>RCPM</v>
      </c>
      <c r="D28" s="184" t="str">
        <f>'TEMPS-ponton'!D9</f>
        <v>Claudie BODIN-Fanny LAMOUR-Etienne DUPUIS-Jeancharles FAUCHEUX-Gildas KETTANJIAN</v>
      </c>
      <c r="E28" s="390" t="str">
        <f>VLOOKUP(A28,Equipes!A:J,2,FALSE)</f>
        <v>M</v>
      </c>
      <c r="F28" s="201">
        <f>ROUND(VLOOKUP(A28,Equipes!$A$2:$J$41,10,0),0)</f>
        <v>50</v>
      </c>
      <c r="G28" s="297">
        <v>3.7893518518518521E-2</v>
      </c>
      <c r="H28" s="417">
        <f t="shared" si="0"/>
        <v>9.6412037037036935E-3</v>
      </c>
      <c r="I28" s="418">
        <f t="shared" si="1"/>
        <v>7.3842592592592293E-3</v>
      </c>
      <c r="J28" s="19">
        <f t="shared" si="2"/>
        <v>24</v>
      </c>
    </row>
    <row r="29" spans="1:10" ht="49.9" customHeight="1" x14ac:dyDescent="0.2">
      <c r="A29" s="276">
        <f>'TEMPS-ponton'!A15</f>
        <v>11</v>
      </c>
      <c r="B29" s="183" t="str">
        <f>'TEMPS-ponton'!B15</f>
        <v>BOULOGNE 92 1</v>
      </c>
      <c r="C29" s="184" t="str">
        <f>'TEMPS-ponton'!C15</f>
        <v>ACBB</v>
      </c>
      <c r="D29" s="184" t="str">
        <f>'TEMPS-ponton'!D15</f>
        <v>Viviane BALLOY-Timothé BAZIRIES-Alexandre LE FUR-Sigrid PABST-Michel VEDRINE</v>
      </c>
      <c r="E29" s="200" t="str">
        <f>VLOOKUP(A29,Equipes!A:J,2,FALSE)</f>
        <v>H</v>
      </c>
      <c r="F29" s="201">
        <f>ROUND(VLOOKUP(A29,Equipes!$A$2:$J$41,10,0),0)</f>
        <v>51</v>
      </c>
      <c r="G29" s="297">
        <v>3.7962962962962976E-2</v>
      </c>
      <c r="H29" s="417">
        <f t="shared" si="0"/>
        <v>9.7106481481481488E-3</v>
      </c>
      <c r="I29" s="418">
        <f t="shared" si="1"/>
        <v>7.4537037037036846E-3</v>
      </c>
      <c r="J29" s="19">
        <f t="shared" si="2"/>
        <v>25</v>
      </c>
    </row>
    <row r="30" spans="1:10" ht="49.9" customHeight="1" x14ac:dyDescent="0.2">
      <c r="A30" s="276">
        <f>'TEMPS-ponton'!A35</f>
        <v>31</v>
      </c>
      <c r="B30" s="183" t="str">
        <f>'TEMPS-ponton'!B35</f>
        <v>NOGENT SUR MARNE CN 3</v>
      </c>
      <c r="C30" s="184" t="str">
        <f>'TEMPS-ponton'!C35</f>
        <v>CN3</v>
      </c>
      <c r="D30" s="184" t="str">
        <f>'TEMPS-ponton'!D35</f>
        <v>Alexandra COHEN SALMON-Isabelle MILON-BANNEROT-Jerome TROMBOFSKY-Olivier PASCAL-Elisabeth LAUNAY</v>
      </c>
      <c r="E30" s="390" t="str">
        <f>VLOOKUP(A30,Equipes!A:J,2,FALSE)</f>
        <v>M</v>
      </c>
      <c r="F30" s="201">
        <f>ROUND(VLOOKUP(A30,Equipes!$A$2:$J$41,10,0),0)</f>
        <v>53</v>
      </c>
      <c r="G30" s="297">
        <v>3.9085648148148189E-2</v>
      </c>
      <c r="H30" s="417">
        <f t="shared" si="0"/>
        <v>1.0833333333333361E-2</v>
      </c>
      <c r="I30" s="418">
        <f t="shared" si="1"/>
        <v>8.5763888888888973E-3</v>
      </c>
      <c r="J30" s="19">
        <f t="shared" si="2"/>
        <v>26</v>
      </c>
    </row>
    <row r="31" spans="1:10" ht="49.9" customHeight="1" x14ac:dyDescent="0.2">
      <c r="A31" s="276">
        <f>'TEMPS-ponton'!A27</f>
        <v>23</v>
      </c>
      <c r="B31" s="183" t="str">
        <f>'TEMPS-ponton'!B27</f>
        <v>SN OISE 1</v>
      </c>
      <c r="C31" s="184" t="str">
        <f>'TEMPS-ponton'!C27</f>
        <v xml:space="preserve">SN Oise 1
</v>
      </c>
      <c r="D31" s="184" t="str">
        <f>'TEMPS-ponton'!D27</f>
        <v>Agnes AUDEBERT-Nicolas RAUCH-Jerome ROUGE-Nathalie BAUDIER-Isabelle JOUBERT</v>
      </c>
      <c r="E31" s="390" t="str">
        <f>VLOOKUP(A31,Equipes!A:J,2,FALSE)</f>
        <v>M</v>
      </c>
      <c r="F31" s="201">
        <f>ROUND(VLOOKUP(A31,Equipes!$A$2:$J$41,10,0),0)</f>
        <v>50</v>
      </c>
      <c r="G31" s="297">
        <v>3.9259259259259216E-2</v>
      </c>
      <c r="H31" s="417">
        <f t="shared" si="0"/>
        <v>1.1006944444444389E-2</v>
      </c>
      <c r="I31" s="418">
        <f t="shared" si="1"/>
        <v>8.7499999999999245E-3</v>
      </c>
      <c r="J31" s="19">
        <f t="shared" si="2"/>
        <v>27</v>
      </c>
    </row>
    <row r="32" spans="1:10" ht="49.9" customHeight="1" x14ac:dyDescent="0.2">
      <c r="A32" s="276">
        <f>'TEMPS-ponton'!A5</f>
        <v>1</v>
      </c>
      <c r="B32" s="183" t="str">
        <f>'TEMPS-ponton'!B5</f>
        <v>ANDRESY CA CONFLUENT 1</v>
      </c>
      <c r="C32" s="184" t="str">
        <f>'TEMPS-ponton'!C5</f>
        <v>Cac1</v>
      </c>
      <c r="D32" s="184" t="str">
        <f>'TEMPS-ponton'!D5</f>
        <v>Stephanie LAPORTE-Marine NACERI-Marc LACCASSAGNE-Stephane ZETTWOOG-Fouzia VOIRIN</v>
      </c>
      <c r="E32" s="390" t="str">
        <f>VLOOKUP(A32,Equipes!A:J,2,FALSE)</f>
        <v>M</v>
      </c>
      <c r="F32" s="201">
        <f>ROUND(VLOOKUP(A32,Equipes!$A$2:$J$41,10,0),0)</f>
        <v>49</v>
      </c>
      <c r="G32" s="297">
        <v>4.0243055555555574E-2</v>
      </c>
      <c r="H32" s="417">
        <f t="shared" si="0"/>
        <v>1.1990740740740746E-2</v>
      </c>
      <c r="I32" s="418">
        <f t="shared" si="1"/>
        <v>9.7337962962962821E-3</v>
      </c>
      <c r="J32" s="19">
        <f t="shared" si="2"/>
        <v>28</v>
      </c>
    </row>
    <row r="33" spans="1:10" ht="49.9" customHeight="1" x14ac:dyDescent="0.2">
      <c r="A33" s="276">
        <f>'TEMPS-ponton'!A21</f>
        <v>17</v>
      </c>
      <c r="B33" s="183" t="str">
        <f>'TEMPS-ponton'!B21</f>
        <v>ANDRESY CA CONFLUENT 1</v>
      </c>
      <c r="C33" s="184" t="str">
        <f>'TEMPS-ponton'!C21</f>
        <v>CAC1</v>
      </c>
      <c r="D33" s="184" t="str">
        <f>'TEMPS-ponton'!D21</f>
        <v>Daphne PARIZOT-Agnes BURGHGRAEVE SELLEN-Sylvie FRANSSEN-Severine LEGAILLARD-Martine LE ROUX</v>
      </c>
      <c r="E33" s="200" t="str">
        <f>VLOOKUP(A33,Equipes!A:J,2,FALSE)</f>
        <v>F</v>
      </c>
      <c r="F33" s="201">
        <f>ROUND(VLOOKUP(A33,Equipes!$A$2:$J$41,10,0),0)</f>
        <v>55</v>
      </c>
      <c r="G33" s="297">
        <v>4.1435185185185186E-2</v>
      </c>
      <c r="H33" s="417">
        <f t="shared" si="0"/>
        <v>1.3182870370370359E-2</v>
      </c>
      <c r="I33" s="418">
        <f t="shared" si="1"/>
        <v>1.0925925925925895E-2</v>
      </c>
      <c r="J33" s="19">
        <f t="shared" si="2"/>
        <v>29</v>
      </c>
    </row>
    <row r="34" spans="1:10" ht="49.9" customHeight="1" x14ac:dyDescent="0.2">
      <c r="A34" s="276">
        <f>'TEMPS-ponton'!A31</f>
        <v>27</v>
      </c>
      <c r="B34" s="183" t="str">
        <f>'TEMPS-ponton'!B31</f>
        <v>MEULAN LES MUREAUX AMMH 1</v>
      </c>
      <c r="C34" s="184" t="str">
        <f>'TEMPS-ponton'!C31</f>
        <v>AMMH1</v>
      </c>
      <c r="D34" s="184" t="str">
        <f>'TEMPS-ponton'!D31</f>
        <v>Gwenaelle MARSAIS-Sophie SEFFAR-Catherine MARTINIER-Christelle GOANVIC-Marie LAMORE</v>
      </c>
      <c r="E34" s="390" t="str">
        <f>VLOOKUP(A34,Equipes!A:J,2,FALSE)</f>
        <v>F</v>
      </c>
      <c r="F34" s="201">
        <f>ROUND(VLOOKUP(A34,Equipes!$A$2:$J$41,10,0),0)</f>
        <v>47</v>
      </c>
      <c r="G34" s="297">
        <v>4.2083333333333306E-2</v>
      </c>
      <c r="H34" s="417">
        <f t="shared" si="0"/>
        <v>1.3831018518518479E-2</v>
      </c>
      <c r="I34" s="418">
        <f t="shared" si="1"/>
        <v>1.1574074074074014E-2</v>
      </c>
      <c r="J34" s="19">
        <f t="shared" si="2"/>
        <v>30</v>
      </c>
    </row>
    <row r="35" spans="1:10" ht="49.9" customHeight="1" x14ac:dyDescent="0.2">
      <c r="A35" s="276">
        <f>'TEMPS-ponton'!A7</f>
        <v>3</v>
      </c>
      <c r="B35" s="183" t="str">
        <f>'TEMPS-ponton'!B7</f>
        <v>ANDRESY CA CONFLUENT 2</v>
      </c>
      <c r="C35" s="184" t="str">
        <f>'TEMPS-ponton'!C7</f>
        <v>CAC 2</v>
      </c>
      <c r="D35" s="184" t="str">
        <f>'TEMPS-ponton'!D7</f>
        <v>Anna ALCALOIDEPOIXBLANC-Geoffrey GHIZZONI-Nathalie BOURGEOIS-Franck CHRISTIANNOT-NicOLAS delaunoy</v>
      </c>
      <c r="E35" s="390" t="str">
        <f>VLOOKUP(A35,Equipes!A:J,2,FALSE)</f>
        <v>M</v>
      </c>
      <c r="F35" s="201">
        <f>ROUND(VLOOKUP(A35,Equipes!$A$2:$J$41,10,0),0)</f>
        <v>55</v>
      </c>
      <c r="G35" s="297">
        <v>4.2233796296296311E-2</v>
      </c>
      <c r="H35" s="417">
        <f t="shared" si="0"/>
        <v>1.3981481481481484E-2</v>
      </c>
      <c r="I35" s="418">
        <f t="shared" si="1"/>
        <v>1.1724537037037019E-2</v>
      </c>
      <c r="J35" s="19">
        <f t="shared" si="2"/>
        <v>31</v>
      </c>
    </row>
    <row r="36" spans="1:10" ht="49.9" customHeight="1" x14ac:dyDescent="0.2">
      <c r="A36" s="276">
        <f>'TEMPS-ponton'!A36</f>
        <v>32</v>
      </c>
      <c r="B36" s="183" t="str">
        <f>'TEMPS-ponton'!B36</f>
        <v>BOULOGNE 92 1</v>
      </c>
      <c r="C36" s="184" t="str">
        <f>'TEMPS-ponton'!C36</f>
        <v>ACBB1</v>
      </c>
      <c r="D36" s="184" t="str">
        <f>'TEMPS-ponton'!D36</f>
        <v>Isabelle MAIRE-Théo BEL BERBEL- LURBE-Thã‰Odore SEDAROS-Omar OUAZZANI-Alexandra MENEZES</v>
      </c>
      <c r="E36" s="390" t="str">
        <f>VLOOKUP(A36,Equipes!A:J,2,FALSE)</f>
        <v>H</v>
      </c>
      <c r="F36" s="201">
        <f>ROUND(VLOOKUP(A36,Equipes!$A$2:$J$41,10,0),0)</f>
        <v>43</v>
      </c>
      <c r="G36" s="297" t="s">
        <v>297</v>
      </c>
      <c r="H36" s="417" t="e">
        <f t="shared" si="0"/>
        <v>#VALUE!</v>
      </c>
      <c r="I36" s="418" t="e">
        <f t="shared" si="1"/>
        <v>#VALUE!</v>
      </c>
      <c r="J36" s="19">
        <f t="shared" si="2"/>
        <v>32</v>
      </c>
    </row>
    <row r="37" spans="1:10" ht="49.9" customHeight="1" x14ac:dyDescent="0.2">
      <c r="A37" s="276">
        <f>'TEMPS-ponton'!A37</f>
        <v>33</v>
      </c>
      <c r="B37" s="183" t="str">
        <f>'TEMPS-ponton'!B37</f>
        <v>XX</v>
      </c>
      <c r="C37" s="184" t="str">
        <f>'TEMPS-ponton'!C37</f>
        <v>XX</v>
      </c>
      <c r="D37" s="184" t="str">
        <f>'TEMPS-ponton'!D37</f>
        <v>XX-XX-XX-XX-XX</v>
      </c>
      <c r="E37" s="200" t="str">
        <f>VLOOKUP(A37,Equipes!A:J,2,FALSE)</f>
        <v>X</v>
      </c>
      <c r="F37" s="201">
        <f>ROUND(VLOOKUP(A37,Equipes!$A$2:$J$41,10,0),0)</f>
        <v>0</v>
      </c>
      <c r="G37" s="297" t="s">
        <v>297</v>
      </c>
      <c r="H37" s="417" t="e">
        <f t="shared" si="0"/>
        <v>#VALUE!</v>
      </c>
      <c r="I37" s="418" t="e">
        <f t="shared" si="1"/>
        <v>#VALUE!</v>
      </c>
      <c r="J37" s="19">
        <f t="shared" si="2"/>
        <v>33</v>
      </c>
    </row>
    <row r="38" spans="1:10" ht="49.9" customHeight="1" x14ac:dyDescent="0.2">
      <c r="A38" s="276">
        <f>'TEMPS-ponton'!A38</f>
        <v>34</v>
      </c>
      <c r="B38" s="183" t="str">
        <f>'TEMPS-ponton'!B38</f>
        <v>XX</v>
      </c>
      <c r="C38" s="184" t="str">
        <f>'TEMPS-ponton'!C38</f>
        <v>XX</v>
      </c>
      <c r="D38" s="184" t="str">
        <f>'TEMPS-ponton'!D38</f>
        <v>XX-XX-XX-XX-XX</v>
      </c>
      <c r="E38" s="200" t="str">
        <f>VLOOKUP(A38,Equipes!A:J,2,FALSE)</f>
        <v>X</v>
      </c>
      <c r="F38" s="201">
        <f>ROUND(VLOOKUP(A38,Equipes!$A$2:$J$41,10,0),0)</f>
        <v>0</v>
      </c>
      <c r="G38" s="297" t="s">
        <v>297</v>
      </c>
      <c r="H38" s="417" t="e">
        <f t="shared" si="0"/>
        <v>#VALUE!</v>
      </c>
      <c r="I38" s="418" t="e">
        <f t="shared" si="1"/>
        <v>#VALUE!</v>
      </c>
      <c r="J38" s="19">
        <f t="shared" si="2"/>
        <v>34</v>
      </c>
    </row>
    <row r="39" spans="1:10" ht="49.9" customHeight="1" x14ac:dyDescent="0.2">
      <c r="A39" s="276">
        <f>'TEMPS-ponton'!A39</f>
        <v>35</v>
      </c>
      <c r="B39" s="183" t="str">
        <f>'TEMPS-ponton'!B39</f>
        <v>XX</v>
      </c>
      <c r="C39" s="184" t="str">
        <f>'TEMPS-ponton'!C39</f>
        <v>XX</v>
      </c>
      <c r="D39" s="184" t="str">
        <f>'TEMPS-ponton'!D39</f>
        <v>XX-XX-XX-XX-XX</v>
      </c>
      <c r="E39" s="200" t="str">
        <f>VLOOKUP(A39,Equipes!A:J,2,FALSE)</f>
        <v>X</v>
      </c>
      <c r="F39" s="201">
        <f>ROUND(VLOOKUP(A39,Equipes!$A$2:$J$41,10,0),0)</f>
        <v>0</v>
      </c>
      <c r="G39" s="297" t="s">
        <v>297</v>
      </c>
      <c r="H39" s="417" t="e">
        <f t="shared" si="0"/>
        <v>#VALUE!</v>
      </c>
      <c r="I39" s="418" t="e">
        <f t="shared" si="1"/>
        <v>#VALUE!</v>
      </c>
      <c r="J39" s="19">
        <f t="shared" si="2"/>
        <v>35</v>
      </c>
    </row>
    <row r="40" spans="1:10" ht="49.9" customHeight="1" x14ac:dyDescent="0.2">
      <c r="A40" s="276">
        <f>'TEMPS-ponton'!A40</f>
        <v>36</v>
      </c>
      <c r="B40" s="183" t="str">
        <f>'TEMPS-ponton'!B40</f>
        <v>XX</v>
      </c>
      <c r="C40" s="184" t="str">
        <f>'TEMPS-ponton'!C40</f>
        <v>XX</v>
      </c>
      <c r="D40" s="184" t="str">
        <f>'TEMPS-ponton'!D40</f>
        <v>XX-XX-XX-XX-XX</v>
      </c>
      <c r="E40" s="200" t="str">
        <f>VLOOKUP(A40,Equipes!A:J,2,FALSE)</f>
        <v>X</v>
      </c>
      <c r="F40" s="201">
        <f>ROUND(VLOOKUP(A40,Equipes!$A$2:$J$41,10,0),0)</f>
        <v>0</v>
      </c>
      <c r="G40" s="297" t="s">
        <v>297</v>
      </c>
      <c r="H40" s="417" t="e">
        <f t="shared" si="0"/>
        <v>#VALUE!</v>
      </c>
      <c r="I40" s="418" t="e">
        <f t="shared" si="1"/>
        <v>#VALUE!</v>
      </c>
      <c r="J40" s="19">
        <f t="shared" si="2"/>
        <v>36</v>
      </c>
    </row>
    <row r="41" spans="1:10" ht="49.9" customHeight="1" x14ac:dyDescent="0.2">
      <c r="A41" s="276">
        <f>'TEMPS-ponton'!A41</f>
        <v>37</v>
      </c>
      <c r="B41" s="183" t="str">
        <f>'TEMPS-ponton'!B41</f>
        <v>XX</v>
      </c>
      <c r="C41" s="184" t="str">
        <f>'TEMPS-ponton'!C41</f>
        <v>XX</v>
      </c>
      <c r="D41" s="184" t="str">
        <f>'TEMPS-ponton'!D41</f>
        <v>XX-XX-XX-XX-XX</v>
      </c>
      <c r="E41" s="200" t="str">
        <f>VLOOKUP(A41,Equipes!A:J,2,FALSE)</f>
        <v>X</v>
      </c>
      <c r="F41" s="201">
        <f>ROUND(VLOOKUP(A41,Equipes!$A$2:$J$41,10,0),0)</f>
        <v>0</v>
      </c>
      <c r="G41" s="297" t="s">
        <v>297</v>
      </c>
      <c r="H41" s="417" t="e">
        <f t="shared" si="0"/>
        <v>#VALUE!</v>
      </c>
      <c r="I41" s="418" t="e">
        <f t="shared" si="1"/>
        <v>#VALUE!</v>
      </c>
      <c r="J41" s="19">
        <f t="shared" si="2"/>
        <v>37</v>
      </c>
    </row>
    <row r="42" spans="1:10" ht="49.9" customHeight="1" x14ac:dyDescent="0.2">
      <c r="A42" s="276">
        <f>'TEMPS-ponton'!A42</f>
        <v>38</v>
      </c>
      <c r="B42" s="183" t="str">
        <f>'TEMPS-ponton'!B42</f>
        <v>XX</v>
      </c>
      <c r="C42" s="184" t="str">
        <f>'TEMPS-ponton'!C42</f>
        <v>XX</v>
      </c>
      <c r="D42" s="184" t="str">
        <f>'TEMPS-ponton'!D42</f>
        <v>XX-XX-XX-XX-XX</v>
      </c>
      <c r="E42" s="200" t="str">
        <f>VLOOKUP(A42,Equipes!A:J,2,FALSE)</f>
        <v>X</v>
      </c>
      <c r="F42" s="201">
        <f>ROUND(VLOOKUP(A42,Equipes!$A$2:$J$41,10,0),0)</f>
        <v>0</v>
      </c>
      <c r="G42" s="297" t="s">
        <v>297</v>
      </c>
      <c r="H42" s="417" t="e">
        <f t="shared" si="0"/>
        <v>#VALUE!</v>
      </c>
      <c r="I42" s="418" t="e">
        <f t="shared" si="1"/>
        <v>#VALUE!</v>
      </c>
      <c r="J42" s="19">
        <f t="shared" si="2"/>
        <v>38</v>
      </c>
    </row>
    <row r="43" spans="1:10" ht="49.9" customHeight="1" x14ac:dyDescent="0.2">
      <c r="A43" s="276">
        <f>'TEMPS-ponton'!A43</f>
        <v>39</v>
      </c>
      <c r="B43" s="183" t="str">
        <f>'TEMPS-ponton'!B43</f>
        <v>XX</v>
      </c>
      <c r="C43" s="184" t="str">
        <f>'TEMPS-ponton'!C43</f>
        <v>XX</v>
      </c>
      <c r="D43" s="184" t="str">
        <f>'TEMPS-ponton'!D43</f>
        <v>XX-XX-XX-XX-XX</v>
      </c>
      <c r="E43" s="200" t="str">
        <f>VLOOKUP(A43,Equipes!A:J,2,FALSE)</f>
        <v>X</v>
      </c>
      <c r="F43" s="201">
        <f>ROUND(VLOOKUP(A43,Equipes!$A$2:$J$41,10,0),0)</f>
        <v>0</v>
      </c>
      <c r="G43" s="297" t="s">
        <v>297</v>
      </c>
      <c r="H43" s="417" t="e">
        <f t="shared" si="0"/>
        <v>#VALUE!</v>
      </c>
      <c r="I43" s="418" t="e">
        <f t="shared" si="1"/>
        <v>#VALUE!</v>
      </c>
      <c r="J43" s="19">
        <f t="shared" si="2"/>
        <v>39</v>
      </c>
    </row>
    <row r="44" spans="1:10" ht="49.9" customHeight="1" thickBot="1" x14ac:dyDescent="0.25">
      <c r="A44" s="276">
        <f>'TEMPS-ponton'!A44</f>
        <v>40</v>
      </c>
      <c r="B44" s="258" t="str">
        <f>'TEMPS-ponton'!B44</f>
        <v>XX</v>
      </c>
      <c r="C44" s="259" t="str">
        <f>'TEMPS-ponton'!C44</f>
        <v>XX</v>
      </c>
      <c r="D44" s="259" t="str">
        <f>'TEMPS-ponton'!D44</f>
        <v>XX-XX-XX-XX-XX</v>
      </c>
      <c r="E44" s="200" t="str">
        <f>VLOOKUP(A44,Equipes!A:J,2,FALSE)</f>
        <v>X</v>
      </c>
      <c r="F44" s="201">
        <f>ROUND(VLOOKUP(A44,Equipes!$A$2:$J$41,10,0),0)</f>
        <v>0</v>
      </c>
      <c r="G44" s="297" t="s">
        <v>297</v>
      </c>
      <c r="H44" s="416" t="e">
        <f t="shared" si="0"/>
        <v>#VALUE!</v>
      </c>
      <c r="I44" s="416" t="e">
        <f t="shared" si="1"/>
        <v>#VALUE!</v>
      </c>
      <c r="J44" s="19">
        <f>J43+1</f>
        <v>40</v>
      </c>
    </row>
    <row r="45" spans="1:10" ht="30" customHeight="1" thickTop="1" x14ac:dyDescent="0.2"/>
    <row r="46" spans="1:10" ht="30" customHeight="1" x14ac:dyDescent="0.2"/>
    <row r="47" spans="1:10" ht="30" customHeight="1" x14ac:dyDescent="0.2"/>
    <row r="48" spans="1:10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</sheetData>
  <autoFilter ref="A3:I3" xr:uid="{00000000-0009-0000-0000-000012000000}">
    <sortState xmlns:xlrd2="http://schemas.microsoft.com/office/spreadsheetml/2017/richdata2" ref="A4:I44">
      <sortCondition ref="G3"/>
    </sortState>
  </autoFilter>
  <sortState xmlns:xlrd2="http://schemas.microsoft.com/office/spreadsheetml/2017/richdata2" ref="A5:I44">
    <sortCondition ref="G5:G44"/>
  </sortState>
  <mergeCells count="3">
    <mergeCell ref="G1:J2"/>
    <mergeCell ref="E1:F2"/>
    <mergeCell ref="A1:D2"/>
  </mergeCells>
  <conditionalFormatting sqref="H5:I44">
    <cfRule type="cellIs" dxfId="24" priority="31" operator="greaterThan">
      <formula>0.291666666666667</formula>
    </cfRule>
  </conditionalFormatting>
  <conditionalFormatting sqref="E5:E44">
    <cfRule type="cellIs" dxfId="23" priority="24" operator="equal">
      <formula>"M"</formula>
    </cfRule>
    <cfRule type="cellIs" dxfId="22" priority="25" operator="equal">
      <formula>"H"</formula>
    </cfRule>
    <cfRule type="cellIs" dxfId="21" priority="26" operator="equal">
      <formula>"F"</formula>
    </cfRule>
  </conditionalFormatting>
  <conditionalFormatting sqref="G5:G44">
    <cfRule type="cellIs" dxfId="20" priority="1" operator="greaterThan">
      <formula>0.293576388888889</formula>
    </cfRule>
  </conditionalFormatting>
  <printOptions horizontalCentered="1" verticalCentered="1"/>
  <pageMargins left="0" right="0" top="0" bottom="0" header="0.51181102362204722" footer="0.51181102362204722"/>
  <pageSetup paperSize="9" scale="42" firstPageNumber="0" fitToHeight="0" orientation="portrait" horizontalDpi="4294967293" verticalDpi="300" r:id="rId1"/>
  <headerFooter alignWithMargins="0"/>
  <legacy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C96DA0-41BF-44AC-A4EC-27EF5B243CA0}">
  <sheetPr codeName="Feuil21">
    <pageSetUpPr fitToPage="1"/>
  </sheetPr>
  <dimension ref="A1:Q141"/>
  <sheetViews>
    <sheetView topLeftCell="A14" zoomScale="50" zoomScaleNormal="50" workbookViewId="0">
      <selection activeCell="B1" sqref="B1:E2"/>
    </sheetView>
  </sheetViews>
  <sheetFormatPr baseColWidth="10" defaultColWidth="11.42578125" defaultRowHeight="18" x14ac:dyDescent="0.2"/>
  <cols>
    <col min="1" max="1" width="0.28515625" customWidth="1"/>
    <col min="2" max="2" width="14.28515625" style="4" bestFit="1" customWidth="1"/>
    <col min="3" max="3" width="19.28515625" style="4" customWidth="1"/>
    <col min="4" max="4" width="15.85546875" style="4" customWidth="1"/>
    <col min="5" max="5" width="52.7109375" style="4" customWidth="1"/>
    <col min="6" max="6" width="9.7109375" style="4" customWidth="1"/>
    <col min="7" max="7" width="10.28515625" style="4" customWidth="1"/>
    <col min="8" max="8" width="24.7109375" style="4" customWidth="1"/>
    <col min="9" max="9" width="16.5703125" style="7" customWidth="1"/>
    <col min="10" max="10" width="20.42578125" style="4" customWidth="1"/>
    <col min="11" max="11" width="14.42578125" style="4" customWidth="1"/>
    <col min="13" max="13" width="11.42578125" style="4"/>
    <col min="14" max="14" width="12.7109375" style="4" bestFit="1" customWidth="1"/>
    <col min="15" max="16384" width="11.42578125" style="4"/>
  </cols>
  <sheetData>
    <row r="1" spans="1:17" ht="30" customHeight="1" thickTop="1" x14ac:dyDescent="0.2">
      <c r="B1" s="660" t="s">
        <v>223</v>
      </c>
      <c r="C1" s="661"/>
      <c r="D1" s="661"/>
      <c r="E1" s="661"/>
      <c r="F1" s="656">
        <f>'Note explicative fichier'!E3</f>
        <v>43983</v>
      </c>
      <c r="G1" s="657"/>
      <c r="H1" s="652" t="s">
        <v>229</v>
      </c>
      <c r="I1" s="653"/>
      <c r="J1" s="653"/>
      <c r="K1" s="653"/>
    </row>
    <row r="2" spans="1:17" ht="30" customHeight="1" thickBot="1" x14ac:dyDescent="0.25">
      <c r="B2" s="654"/>
      <c r="C2" s="655"/>
      <c r="D2" s="655"/>
      <c r="E2" s="655"/>
      <c r="F2" s="658"/>
      <c r="G2" s="659"/>
      <c r="H2" s="654"/>
      <c r="I2" s="655"/>
      <c r="J2" s="655"/>
      <c r="K2" s="655"/>
    </row>
    <row r="3" spans="1:17" s="5" customFormat="1" ht="55.5" customHeight="1" thickTop="1" thickBot="1" x14ac:dyDescent="0.25">
      <c r="B3" s="188" t="s">
        <v>27</v>
      </c>
      <c r="C3" s="187" t="s">
        <v>82</v>
      </c>
      <c r="D3" s="187" t="s">
        <v>128</v>
      </c>
      <c r="E3" s="187" t="s">
        <v>28</v>
      </c>
      <c r="F3" s="187" t="s">
        <v>17</v>
      </c>
      <c r="G3" s="189" t="s">
        <v>158</v>
      </c>
      <c r="H3" s="187" t="s">
        <v>69</v>
      </c>
      <c r="I3" s="187" t="s">
        <v>67</v>
      </c>
      <c r="J3" s="187" t="s">
        <v>233</v>
      </c>
      <c r="K3" s="187" t="s">
        <v>68</v>
      </c>
    </row>
    <row r="4" spans="1:17" s="5" customFormat="1" ht="46.5" thickTop="1" thickBot="1" x14ac:dyDescent="0.25">
      <c r="B4" s="205" t="str">
        <f>'Temps corr'!A4</f>
        <v>Record</v>
      </c>
      <c r="C4" s="206" t="str">
        <f>'Temps corr'!B4</f>
        <v>POLYTECHNIQUE ( Référence 2012 )</v>
      </c>
      <c r="D4" s="206" t="str">
        <f>'Temps corr'!C4</f>
        <v>Palaiseau</v>
      </c>
      <c r="E4" s="206" t="str">
        <f>'Temps corr'!D4</f>
        <v>FERRERO Michel - Alexandre Rosinski - BOYAUD Mathieu - GODDE Olivier - THECKES Benoit</v>
      </c>
      <c r="F4" s="207"/>
      <c r="G4" s="208"/>
      <c r="H4" s="209">
        <f>'Temps corr'!L4</f>
        <v>5.6805555555555554E-2</v>
      </c>
      <c r="I4" s="177"/>
      <c r="J4" s="178"/>
      <c r="K4" s="179"/>
    </row>
    <row r="5" spans="1:17" ht="49.9" customHeight="1" thickTop="1" x14ac:dyDescent="0.2">
      <c r="A5" s="329" t="str">
        <f t="shared" ref="A5:A44" si="0">CONCATENATE(F5,K5)</f>
        <v>F1</v>
      </c>
      <c r="B5" s="276">
        <v>27</v>
      </c>
      <c r="C5" s="181" t="s">
        <v>406</v>
      </c>
      <c r="D5" s="182" t="s">
        <v>517</v>
      </c>
      <c r="E5" s="182" t="s">
        <v>551</v>
      </c>
      <c r="F5" s="200" t="str">
        <f>VLOOKUP(B5,Equipes!A:J,2,FALSE)</f>
        <v>F</v>
      </c>
      <c r="G5" s="201">
        <f>ROUND(VLOOKUP(B5,Equipes!$A$2:$J$41,10,0),0)</f>
        <v>47</v>
      </c>
      <c r="H5" s="190">
        <v>8.318287037037031E-2</v>
      </c>
      <c r="I5" s="165">
        <f t="shared" ref="I5:I44" si="1">H5-$H$4</f>
        <v>2.6377314814814756E-2</v>
      </c>
      <c r="J5" s="166">
        <f t="shared" ref="J5:J44" si="2">H5-MIN(H$5:H$44)</f>
        <v>2.0393518518518436E-2</v>
      </c>
      <c r="K5" s="169">
        <f t="shared" ref="K5:K44" si="3">IF(F5=F4,K4+1,1)</f>
        <v>1</v>
      </c>
      <c r="P5"/>
      <c r="Q5"/>
    </row>
    <row r="6" spans="1:17" ht="49.9" customHeight="1" x14ac:dyDescent="0.2">
      <c r="A6" s="329" t="str">
        <f t="shared" si="0"/>
        <v>F2</v>
      </c>
      <c r="B6" s="276">
        <v>17</v>
      </c>
      <c r="C6" s="183" t="s">
        <v>311</v>
      </c>
      <c r="D6" s="184" t="s">
        <v>510</v>
      </c>
      <c r="E6" s="184" t="s">
        <v>541</v>
      </c>
      <c r="F6" s="200" t="str">
        <f>VLOOKUP(B6,Equipes!A:J,2,FALSE)</f>
        <v>F</v>
      </c>
      <c r="G6" s="201">
        <f>ROUND(VLOOKUP(B6,Equipes!$A$2:$J$41,10,0),0)</f>
        <v>55</v>
      </c>
      <c r="H6" s="191">
        <v>8.4143518518518479E-2</v>
      </c>
      <c r="I6" s="21">
        <f t="shared" si="1"/>
        <v>2.7337962962962925E-2</v>
      </c>
      <c r="J6" s="166">
        <f t="shared" si="2"/>
        <v>2.1354166666666605E-2</v>
      </c>
      <c r="K6" s="169">
        <f t="shared" si="3"/>
        <v>2</v>
      </c>
      <c r="P6"/>
      <c r="Q6"/>
    </row>
    <row r="7" spans="1:17" ht="49.9" customHeight="1" x14ac:dyDescent="0.2">
      <c r="A7" s="329" t="str">
        <f t="shared" si="0"/>
        <v>H1</v>
      </c>
      <c r="B7" s="276">
        <v>16</v>
      </c>
      <c r="C7" s="183" t="s">
        <v>436</v>
      </c>
      <c r="D7" s="184" t="s">
        <v>511</v>
      </c>
      <c r="E7" s="184" t="s">
        <v>540</v>
      </c>
      <c r="F7" s="200" t="str">
        <f>VLOOKUP(B7,Equipes!A:J,2,FALSE)</f>
        <v>H</v>
      </c>
      <c r="G7" s="201">
        <f>ROUND(VLOOKUP(B7,Equipes!$A$2:$J$41,10,0),0)</f>
        <v>55</v>
      </c>
      <c r="H7" s="193">
        <v>6.2789351851851874E-2</v>
      </c>
      <c r="I7" s="21">
        <f t="shared" si="1"/>
        <v>5.9837962962963204E-3</v>
      </c>
      <c r="J7" s="166">
        <f t="shared" si="2"/>
        <v>0</v>
      </c>
      <c r="K7" s="169">
        <f t="shared" si="3"/>
        <v>1</v>
      </c>
      <c r="P7"/>
      <c r="Q7"/>
    </row>
    <row r="8" spans="1:17" ht="49.9" customHeight="1" x14ac:dyDescent="0.2">
      <c r="A8" s="329" t="str">
        <f t="shared" si="0"/>
        <v>H2</v>
      </c>
      <c r="B8" s="276">
        <v>21</v>
      </c>
      <c r="C8" s="183" t="s">
        <v>447</v>
      </c>
      <c r="D8" s="184" t="s">
        <v>507</v>
      </c>
      <c r="E8" s="184" t="s">
        <v>545</v>
      </c>
      <c r="F8" s="200" t="str">
        <f>VLOOKUP(B8,Equipes!A:J,2,FALSE)</f>
        <v>H</v>
      </c>
      <c r="G8" s="201">
        <f>ROUND(VLOOKUP(B8,Equipes!$A$2:$J$41,10,0),0)</f>
        <v>51</v>
      </c>
      <c r="H8" s="191">
        <v>6.3657407407407385E-2</v>
      </c>
      <c r="I8" s="21">
        <f t="shared" si="1"/>
        <v>6.8518518518518312E-3</v>
      </c>
      <c r="J8" s="166">
        <f t="shared" si="2"/>
        <v>8.6805555555551084E-4</v>
      </c>
      <c r="K8" s="169">
        <f t="shared" si="3"/>
        <v>2</v>
      </c>
      <c r="P8" s="651"/>
      <c r="Q8"/>
    </row>
    <row r="9" spans="1:17" ht="49.9" customHeight="1" x14ac:dyDescent="0.2">
      <c r="A9" s="329" t="str">
        <f t="shared" si="0"/>
        <v>H3</v>
      </c>
      <c r="B9" s="276">
        <v>24</v>
      </c>
      <c r="C9" s="183" t="s">
        <v>406</v>
      </c>
      <c r="D9" s="184" t="s">
        <v>517</v>
      </c>
      <c r="E9" s="184" t="s">
        <v>548</v>
      </c>
      <c r="F9" s="200" t="str">
        <f>VLOOKUP(B9,Equipes!A:J,2,FALSE)</f>
        <v>H</v>
      </c>
      <c r="G9" s="201">
        <f>ROUND(VLOOKUP(B9,Equipes!$A$2:$J$41,10,0),0)</f>
        <v>53</v>
      </c>
      <c r="H9" s="191">
        <v>6.6712962962962974E-2</v>
      </c>
      <c r="I9" s="21">
        <f t="shared" si="1"/>
        <v>9.9074074074074203E-3</v>
      </c>
      <c r="J9" s="166">
        <f t="shared" si="2"/>
        <v>3.9236111111110999E-3</v>
      </c>
      <c r="K9" s="169">
        <f t="shared" si="3"/>
        <v>3</v>
      </c>
      <c r="P9" s="651"/>
      <c r="Q9"/>
    </row>
    <row r="10" spans="1:17" ht="49.9" customHeight="1" x14ac:dyDescent="0.2">
      <c r="A10" s="329" t="str">
        <f t="shared" si="0"/>
        <v>H4</v>
      </c>
      <c r="B10" s="276">
        <v>15</v>
      </c>
      <c r="C10" s="183" t="s">
        <v>470</v>
      </c>
      <c r="D10" s="184" t="s">
        <v>509</v>
      </c>
      <c r="E10" s="184" t="s">
        <v>539</v>
      </c>
      <c r="F10" s="200" t="str">
        <f>VLOOKUP(B10,Equipes!A:J,2,FALSE)</f>
        <v>H</v>
      </c>
      <c r="G10" s="201">
        <f>ROUND(VLOOKUP(B10,Equipes!$A$2:$J$41,10,0),0)</f>
        <v>54</v>
      </c>
      <c r="H10" s="192">
        <v>6.884259259259258E-2</v>
      </c>
      <c r="I10" s="21">
        <f t="shared" si="1"/>
        <v>1.2037037037037027E-2</v>
      </c>
      <c r="J10" s="166">
        <f t="shared" si="2"/>
        <v>6.0532407407407063E-3</v>
      </c>
      <c r="K10" s="169">
        <f t="shared" si="3"/>
        <v>4</v>
      </c>
    </row>
    <row r="11" spans="1:17" ht="49.9" customHeight="1" x14ac:dyDescent="0.2">
      <c r="A11" s="329" t="str">
        <f t="shared" si="0"/>
        <v>H5</v>
      </c>
      <c r="B11" s="276">
        <v>19</v>
      </c>
      <c r="C11" s="183" t="s">
        <v>476</v>
      </c>
      <c r="D11" s="184" t="s">
        <v>513</v>
      </c>
      <c r="E11" s="184" t="s">
        <v>543</v>
      </c>
      <c r="F11" s="200" t="str">
        <f>VLOOKUP(B11,Equipes!A:J,2,FALSE)</f>
        <v>H</v>
      </c>
      <c r="G11" s="201">
        <f>ROUND(VLOOKUP(B11,Equipes!$A$2:$J$41,10,0),0)</f>
        <v>55</v>
      </c>
      <c r="H11" s="191">
        <v>7.0092592592592595E-2</v>
      </c>
      <c r="I11" s="21">
        <f t="shared" si="1"/>
        <v>1.3287037037037042E-2</v>
      </c>
      <c r="J11" s="166">
        <f t="shared" si="2"/>
        <v>7.3032407407407213E-3</v>
      </c>
      <c r="K11" s="169">
        <f t="shared" si="3"/>
        <v>5</v>
      </c>
    </row>
    <row r="12" spans="1:17" ht="49.9" customHeight="1" x14ac:dyDescent="0.2">
      <c r="A12" s="329" t="str">
        <f t="shared" si="0"/>
        <v>H6</v>
      </c>
      <c r="B12" s="276">
        <v>30</v>
      </c>
      <c r="C12" s="183" t="s">
        <v>382</v>
      </c>
      <c r="D12" s="184" t="s">
        <v>521</v>
      </c>
      <c r="E12" s="184" t="s">
        <v>554</v>
      </c>
      <c r="F12" s="200" t="str">
        <f>VLOOKUP(B12,Equipes!A:J,2,FALSE)</f>
        <v>H</v>
      </c>
      <c r="G12" s="201">
        <f>ROUND(VLOOKUP(B12,Equipes!$A$2:$J$41,10,0),0)</f>
        <v>51</v>
      </c>
      <c r="H12" s="191">
        <v>7.0208333333333331E-2</v>
      </c>
      <c r="I12" s="21">
        <f t="shared" si="1"/>
        <v>1.3402777777777777E-2</v>
      </c>
      <c r="J12" s="166">
        <f t="shared" si="2"/>
        <v>7.418981481481457E-3</v>
      </c>
      <c r="K12" s="169">
        <f t="shared" si="3"/>
        <v>6</v>
      </c>
    </row>
    <row r="13" spans="1:17" ht="49.9" customHeight="1" x14ac:dyDescent="0.2">
      <c r="A13" s="329" t="str">
        <f t="shared" si="0"/>
        <v>H7</v>
      </c>
      <c r="B13" s="276">
        <v>18</v>
      </c>
      <c r="C13" s="183" t="s">
        <v>401</v>
      </c>
      <c r="D13" s="184" t="s">
        <v>512</v>
      </c>
      <c r="E13" s="184" t="s">
        <v>542</v>
      </c>
      <c r="F13" s="200" t="str">
        <f>VLOOKUP(B13,Equipes!A:J,2,FALSE)</f>
        <v>H</v>
      </c>
      <c r="G13" s="201">
        <f>ROUND(VLOOKUP(B13,Equipes!$A$2:$J$41,10,0),0)</f>
        <v>58</v>
      </c>
      <c r="H13" s="191">
        <v>7.0578703703703671E-2</v>
      </c>
      <c r="I13" s="21">
        <f t="shared" si="1"/>
        <v>1.3773148148148118E-2</v>
      </c>
      <c r="J13" s="166">
        <f t="shared" si="2"/>
        <v>7.7893518518517973E-3</v>
      </c>
      <c r="K13" s="169">
        <f t="shared" si="3"/>
        <v>7</v>
      </c>
    </row>
    <row r="14" spans="1:17" ht="49.9" customHeight="1" x14ac:dyDescent="0.2">
      <c r="A14" s="329" t="str">
        <f t="shared" si="0"/>
        <v>H8</v>
      </c>
      <c r="B14" s="276">
        <v>22</v>
      </c>
      <c r="C14" s="183" t="s">
        <v>357</v>
      </c>
      <c r="D14" s="184" t="s">
        <v>515</v>
      </c>
      <c r="E14" s="184" t="s">
        <v>546</v>
      </c>
      <c r="F14" s="200" t="str">
        <f>VLOOKUP(B14,Equipes!A:J,2,FALSE)</f>
        <v>H</v>
      </c>
      <c r="G14" s="201">
        <f>ROUND(VLOOKUP(B14,Equipes!$A$2:$J$41,10,0),0)</f>
        <v>52</v>
      </c>
      <c r="H14" s="191">
        <v>7.067129629629626E-2</v>
      </c>
      <c r="I14" s="21">
        <f t="shared" si="1"/>
        <v>1.3865740740740706E-2</v>
      </c>
      <c r="J14" s="166">
        <f t="shared" si="2"/>
        <v>7.8819444444443859E-3</v>
      </c>
      <c r="K14" s="169">
        <f t="shared" si="3"/>
        <v>8</v>
      </c>
    </row>
    <row r="15" spans="1:17" ht="49.9" customHeight="1" x14ac:dyDescent="0.2">
      <c r="A15" s="329" t="str">
        <f t="shared" si="0"/>
        <v>H9</v>
      </c>
      <c r="B15" s="276">
        <v>4</v>
      </c>
      <c r="C15" s="183" t="s">
        <v>311</v>
      </c>
      <c r="D15" s="184" t="s">
        <v>502</v>
      </c>
      <c r="E15" s="184" t="s">
        <v>528</v>
      </c>
      <c r="F15" s="200" t="str">
        <f>VLOOKUP(B15,Equipes!A:J,2,FALSE)</f>
        <v>H</v>
      </c>
      <c r="G15" s="201">
        <f>ROUND(VLOOKUP(B15,Equipes!$A$2:$J$41,10,0),0)</f>
        <v>46</v>
      </c>
      <c r="H15" s="191">
        <v>7.4618055555555562E-2</v>
      </c>
      <c r="I15" s="21">
        <f t="shared" si="1"/>
        <v>1.7812500000000009E-2</v>
      </c>
      <c r="J15" s="166">
        <f t="shared" si="2"/>
        <v>1.1828703703703689E-2</v>
      </c>
      <c r="K15" s="169">
        <f t="shared" si="3"/>
        <v>9</v>
      </c>
    </row>
    <row r="16" spans="1:17" ht="49.9" customHeight="1" x14ac:dyDescent="0.2">
      <c r="A16" s="329" t="str">
        <f t="shared" si="0"/>
        <v>H10</v>
      </c>
      <c r="B16" s="276">
        <v>29</v>
      </c>
      <c r="C16" s="183" t="s">
        <v>375</v>
      </c>
      <c r="D16" s="184" t="s">
        <v>520</v>
      </c>
      <c r="E16" s="184" t="s">
        <v>553</v>
      </c>
      <c r="F16" s="200" t="str">
        <f>VLOOKUP(B16,Equipes!A:J,2,FALSE)</f>
        <v>H</v>
      </c>
      <c r="G16" s="201">
        <f>ROUND(VLOOKUP(B16,Equipes!$A$2:$J$41,10,0),0)</f>
        <v>57</v>
      </c>
      <c r="H16" s="193">
        <v>7.5057870370370428E-2</v>
      </c>
      <c r="I16" s="21">
        <f t="shared" si="1"/>
        <v>1.8252314814814874E-2</v>
      </c>
      <c r="J16" s="166">
        <f t="shared" si="2"/>
        <v>1.2268518518518554E-2</v>
      </c>
      <c r="K16" s="169">
        <f t="shared" si="3"/>
        <v>10</v>
      </c>
    </row>
    <row r="17" spans="1:14" ht="49.9" customHeight="1" x14ac:dyDescent="0.2">
      <c r="A17" s="329" t="str">
        <f t="shared" si="0"/>
        <v>H11</v>
      </c>
      <c r="B17" s="276">
        <v>11</v>
      </c>
      <c r="C17" s="183" t="s">
        <v>333</v>
      </c>
      <c r="D17" s="184" t="s">
        <v>503</v>
      </c>
      <c r="E17" s="184" t="s">
        <v>535</v>
      </c>
      <c r="F17" s="200" t="str">
        <f>VLOOKUP(B17,Equipes!A:J,2,FALSE)</f>
        <v>H</v>
      </c>
      <c r="G17" s="201">
        <f>ROUND(VLOOKUP(B17,Equipes!$A$2:$J$41,10,0),0)</f>
        <v>51</v>
      </c>
      <c r="H17" s="191">
        <v>7.7025462962962976E-2</v>
      </c>
      <c r="I17" s="21">
        <f t="shared" si="1"/>
        <v>2.0219907407407423E-2</v>
      </c>
      <c r="J17" s="166">
        <f t="shared" si="2"/>
        <v>1.4236111111111102E-2</v>
      </c>
      <c r="K17" s="169">
        <f t="shared" si="3"/>
        <v>11</v>
      </c>
    </row>
    <row r="18" spans="1:14" ht="49.9" customHeight="1" x14ac:dyDescent="0.2">
      <c r="A18" s="329" t="str">
        <f t="shared" si="0"/>
        <v>H12</v>
      </c>
      <c r="B18" s="276">
        <v>32</v>
      </c>
      <c r="C18" s="183" t="s">
        <v>333</v>
      </c>
      <c r="D18" s="184" t="s">
        <v>524</v>
      </c>
      <c r="E18" s="184" t="s">
        <v>556</v>
      </c>
      <c r="F18" s="200" t="str">
        <f>VLOOKUP(B18,Equipes!A:J,2,FALSE)</f>
        <v>H</v>
      </c>
      <c r="G18" s="201">
        <f>ROUND(VLOOKUP(B18,Equipes!$A$2:$J$41,10,0),0)</f>
        <v>43</v>
      </c>
      <c r="H18" s="191" t="s">
        <v>296</v>
      </c>
      <c r="I18" s="21" t="e">
        <f t="shared" si="1"/>
        <v>#VALUE!</v>
      </c>
      <c r="J18" s="166" t="e">
        <f t="shared" si="2"/>
        <v>#VALUE!</v>
      </c>
      <c r="K18" s="169">
        <f t="shared" si="3"/>
        <v>12</v>
      </c>
    </row>
    <row r="19" spans="1:14" ht="49.9" customHeight="1" x14ac:dyDescent="0.2">
      <c r="A19" s="329" t="str">
        <f t="shared" si="0"/>
        <v>M1</v>
      </c>
      <c r="B19" s="276">
        <v>28</v>
      </c>
      <c r="C19" s="183" t="s">
        <v>476</v>
      </c>
      <c r="D19" s="184" t="s">
        <v>513</v>
      </c>
      <c r="E19" s="184" t="s">
        <v>552</v>
      </c>
      <c r="F19" s="200" t="str">
        <f>VLOOKUP(B19,Equipes!A:J,2,FALSE)</f>
        <v>M</v>
      </c>
      <c r="G19" s="201">
        <f>ROUND(VLOOKUP(B19,Equipes!$A$2:$J$41,10,0),0)</f>
        <v>53</v>
      </c>
      <c r="H19" s="191">
        <v>6.3275462962962992E-2</v>
      </c>
      <c r="I19" s="21">
        <f t="shared" si="1"/>
        <v>6.4699074074074381E-3</v>
      </c>
      <c r="J19" s="166">
        <f t="shared" si="2"/>
        <v>4.8611111111111771E-4</v>
      </c>
      <c r="K19" s="169">
        <f t="shared" si="3"/>
        <v>1</v>
      </c>
    </row>
    <row r="20" spans="1:14" ht="49.9" customHeight="1" x14ac:dyDescent="0.2">
      <c r="A20" s="329" t="str">
        <f t="shared" si="0"/>
        <v>M2</v>
      </c>
      <c r="B20" s="276">
        <v>8</v>
      </c>
      <c r="C20" s="183" t="s">
        <v>382</v>
      </c>
      <c r="D20" s="184" t="s">
        <v>234</v>
      </c>
      <c r="E20" s="184" t="s">
        <v>532</v>
      </c>
      <c r="F20" s="200" t="str">
        <f>VLOOKUP(B20,Equipes!A:J,2,FALSE)</f>
        <v>M</v>
      </c>
      <c r="G20" s="201">
        <f>ROUND(VLOOKUP(B20,Equipes!$A$2:$J$41,10,0),0)</f>
        <v>46</v>
      </c>
      <c r="H20" s="193">
        <v>6.495370370370368E-2</v>
      </c>
      <c r="I20" s="21">
        <f t="shared" si="1"/>
        <v>8.1481481481481266E-3</v>
      </c>
      <c r="J20" s="166">
        <f t="shared" si="2"/>
        <v>2.1643518518518062E-3</v>
      </c>
      <c r="K20" s="169">
        <f t="shared" si="3"/>
        <v>2</v>
      </c>
    </row>
    <row r="21" spans="1:14" ht="49.9" customHeight="1" x14ac:dyDescent="0.2">
      <c r="A21" s="329" t="str">
        <f t="shared" si="0"/>
        <v>M3</v>
      </c>
      <c r="B21" s="276">
        <v>12</v>
      </c>
      <c r="C21" s="183" t="s">
        <v>370</v>
      </c>
      <c r="D21" s="184" t="s">
        <v>506</v>
      </c>
      <c r="E21" s="184" t="s">
        <v>536</v>
      </c>
      <c r="F21" s="200" t="str">
        <f>VLOOKUP(B21,Equipes!A:J,2,FALSE)</f>
        <v>M</v>
      </c>
      <c r="G21" s="201">
        <f>ROUND(VLOOKUP(B21,Equipes!$A$2:$J$41,10,0),0)</f>
        <v>48</v>
      </c>
      <c r="H21" s="191">
        <v>6.7280092592592558E-2</v>
      </c>
      <c r="I21" s="21">
        <f t="shared" si="1"/>
        <v>1.0474537037037004E-2</v>
      </c>
      <c r="J21" s="166">
        <f t="shared" si="2"/>
        <v>4.4907407407406841E-3</v>
      </c>
      <c r="K21" s="169">
        <f t="shared" si="3"/>
        <v>3</v>
      </c>
    </row>
    <row r="22" spans="1:14" ht="49.9" customHeight="1" x14ac:dyDescent="0.2">
      <c r="A22" s="329" t="str">
        <f t="shared" si="0"/>
        <v>M4</v>
      </c>
      <c r="B22" s="276">
        <v>10</v>
      </c>
      <c r="C22" s="183" t="s">
        <v>424</v>
      </c>
      <c r="D22" s="184" t="s">
        <v>505</v>
      </c>
      <c r="E22" s="184" t="s">
        <v>534</v>
      </c>
      <c r="F22" s="200" t="str">
        <f>VLOOKUP(B22,Equipes!A:J,2,FALSE)</f>
        <v>M</v>
      </c>
      <c r="G22" s="201">
        <f>ROUND(VLOOKUP(B22,Equipes!$A$2:$J$41,10,0),0)</f>
        <v>53</v>
      </c>
      <c r="H22" s="191">
        <v>6.7291666666666639E-2</v>
      </c>
      <c r="I22" s="21">
        <f t="shared" si="1"/>
        <v>1.0486111111111085E-2</v>
      </c>
      <c r="J22" s="166">
        <f t="shared" si="2"/>
        <v>4.5023148148147646E-3</v>
      </c>
      <c r="K22" s="169">
        <f t="shared" si="3"/>
        <v>4</v>
      </c>
    </row>
    <row r="23" spans="1:14" ht="49.9" customHeight="1" x14ac:dyDescent="0.2">
      <c r="A23" s="329" t="str">
        <f t="shared" si="0"/>
        <v>M5</v>
      </c>
      <c r="B23" s="276">
        <v>13</v>
      </c>
      <c r="C23" s="183" t="s">
        <v>447</v>
      </c>
      <c r="D23" s="184" t="s">
        <v>507</v>
      </c>
      <c r="E23" s="184" t="s">
        <v>537</v>
      </c>
      <c r="F23" s="200" t="str">
        <f>VLOOKUP(B23,Equipes!A:J,2,FALSE)</f>
        <v>M</v>
      </c>
      <c r="G23" s="201">
        <f>ROUND(VLOOKUP(B23,Equipes!$A$2:$J$41,10,0),0)</f>
        <v>47</v>
      </c>
      <c r="H23" s="192">
        <v>6.7349537037037069E-2</v>
      </c>
      <c r="I23" s="21">
        <f t="shared" si="1"/>
        <v>1.0543981481481515E-2</v>
      </c>
      <c r="J23" s="166">
        <f t="shared" si="2"/>
        <v>4.5601851851851949E-3</v>
      </c>
      <c r="K23" s="169">
        <f t="shared" si="3"/>
        <v>5</v>
      </c>
    </row>
    <row r="24" spans="1:14" ht="49.9" customHeight="1" x14ac:dyDescent="0.2">
      <c r="A24" s="329" t="str">
        <f t="shared" si="0"/>
        <v>M6</v>
      </c>
      <c r="B24" s="276">
        <v>20</v>
      </c>
      <c r="C24" s="183" t="s">
        <v>458</v>
      </c>
      <c r="D24" s="184" t="s">
        <v>514</v>
      </c>
      <c r="E24" s="184" t="s">
        <v>544</v>
      </c>
      <c r="F24" s="200" t="str">
        <f>VLOOKUP(B24,Equipes!A:J,2,FALSE)</f>
        <v>M</v>
      </c>
      <c r="G24" s="201">
        <f>ROUND(VLOOKUP(B24,Equipes!$A$2:$J$41,10,0),0)</f>
        <v>55</v>
      </c>
      <c r="H24" s="191">
        <v>6.7511574074074099E-2</v>
      </c>
      <c r="I24" s="21">
        <f t="shared" si="1"/>
        <v>1.0706018518518545E-2</v>
      </c>
      <c r="J24" s="166">
        <f t="shared" si="2"/>
        <v>4.7222222222222249E-3</v>
      </c>
      <c r="K24" s="169">
        <f t="shared" si="3"/>
        <v>6</v>
      </c>
    </row>
    <row r="25" spans="1:14" ht="49.9" customHeight="1" x14ac:dyDescent="0.2">
      <c r="A25" s="329" t="str">
        <f t="shared" si="0"/>
        <v>M7</v>
      </c>
      <c r="B25" s="276">
        <v>25</v>
      </c>
      <c r="C25" s="183" t="s">
        <v>487</v>
      </c>
      <c r="D25" s="184" t="s">
        <v>518</v>
      </c>
      <c r="E25" s="184" t="s">
        <v>549</v>
      </c>
      <c r="F25" s="200" t="str">
        <f>VLOOKUP(B25,Equipes!A:J,2,FALSE)</f>
        <v>M</v>
      </c>
      <c r="G25" s="201">
        <f>ROUND(VLOOKUP(B25,Equipes!$A$2:$J$41,10,0),0)</f>
        <v>54</v>
      </c>
      <c r="H25" s="191">
        <v>6.8368055555555529E-2</v>
      </c>
      <c r="I25" s="21">
        <f t="shared" si="1"/>
        <v>1.1562499999999976E-2</v>
      </c>
      <c r="J25" s="166">
        <f t="shared" si="2"/>
        <v>5.5787037037036552E-3</v>
      </c>
      <c r="K25" s="169">
        <f t="shared" si="3"/>
        <v>7</v>
      </c>
    </row>
    <row r="26" spans="1:14" ht="49.9" customHeight="1" x14ac:dyDescent="0.2">
      <c r="A26" s="329" t="str">
        <f t="shared" si="0"/>
        <v>M8</v>
      </c>
      <c r="B26" s="276">
        <v>6</v>
      </c>
      <c r="C26" s="183" t="s">
        <v>345</v>
      </c>
      <c r="D26" s="184" t="s">
        <v>503</v>
      </c>
      <c r="E26" s="184" t="s">
        <v>530</v>
      </c>
      <c r="F26" s="200" t="str">
        <f>VLOOKUP(B26,Equipes!A:J,2,FALSE)</f>
        <v>M</v>
      </c>
      <c r="G26" s="201">
        <f>ROUND(VLOOKUP(B26,Equipes!$A$2:$J$41,10,0),0)</f>
        <v>46</v>
      </c>
      <c r="H26" s="191">
        <v>6.9247685185185148E-2</v>
      </c>
      <c r="I26" s="21">
        <f t="shared" si="1"/>
        <v>1.2442129629629595E-2</v>
      </c>
      <c r="J26" s="166">
        <f t="shared" si="2"/>
        <v>6.4583333333332743E-3</v>
      </c>
      <c r="K26" s="169">
        <f t="shared" si="3"/>
        <v>8</v>
      </c>
    </row>
    <row r="27" spans="1:14" ht="49.9" customHeight="1" x14ac:dyDescent="0.2">
      <c r="A27" s="329" t="str">
        <f t="shared" si="0"/>
        <v>M9</v>
      </c>
      <c r="B27" s="276">
        <v>7</v>
      </c>
      <c r="C27" s="183" t="s">
        <v>493</v>
      </c>
      <c r="D27" s="184" t="s">
        <v>175</v>
      </c>
      <c r="E27" s="184" t="s">
        <v>531</v>
      </c>
      <c r="F27" s="200" t="str">
        <f>VLOOKUP(B27,Equipes!A:J,2,FALSE)</f>
        <v>M</v>
      </c>
      <c r="G27" s="201">
        <f>ROUND(VLOOKUP(B27,Equipes!$A$2:$J$41,10,0),0)</f>
        <v>49</v>
      </c>
      <c r="H27" s="191">
        <v>7.0474537037036988E-2</v>
      </c>
      <c r="I27" s="21">
        <f t="shared" si="1"/>
        <v>1.3668981481481435E-2</v>
      </c>
      <c r="J27" s="166">
        <f t="shared" si="2"/>
        <v>7.6851851851851144E-3</v>
      </c>
      <c r="K27" s="169">
        <f t="shared" si="3"/>
        <v>9</v>
      </c>
    </row>
    <row r="28" spans="1:14" ht="49.9" customHeight="1" x14ac:dyDescent="0.2">
      <c r="A28" s="329" t="str">
        <f t="shared" si="0"/>
        <v>M10</v>
      </c>
      <c r="B28" s="276">
        <v>14</v>
      </c>
      <c r="C28" s="183" t="s">
        <v>394</v>
      </c>
      <c r="D28" s="184" t="s">
        <v>508</v>
      </c>
      <c r="E28" s="184" t="s">
        <v>538</v>
      </c>
      <c r="F28" s="200" t="str">
        <f>VLOOKUP(B28,Equipes!A:J,2,FALSE)</f>
        <v>M</v>
      </c>
      <c r="G28" s="201">
        <f>ROUND(VLOOKUP(B28,Equipes!$A$2:$J$41,10,0),0)</f>
        <v>50</v>
      </c>
      <c r="H28" s="191">
        <v>7.1006944444444442E-2</v>
      </c>
      <c r="I28" s="21">
        <f t="shared" si="1"/>
        <v>1.4201388888888888E-2</v>
      </c>
      <c r="J28" s="166">
        <f t="shared" si="2"/>
        <v>8.217592592592568E-3</v>
      </c>
      <c r="K28" s="169">
        <f t="shared" si="3"/>
        <v>10</v>
      </c>
    </row>
    <row r="29" spans="1:14" ht="49.9" customHeight="1" x14ac:dyDescent="0.2">
      <c r="A29" s="329" t="str">
        <f t="shared" si="0"/>
        <v>M11</v>
      </c>
      <c r="B29" s="276">
        <v>9</v>
      </c>
      <c r="C29" s="183" t="s">
        <v>418</v>
      </c>
      <c r="D29" s="184" t="s">
        <v>504</v>
      </c>
      <c r="E29" s="184" t="s">
        <v>533</v>
      </c>
      <c r="F29" s="200" t="str">
        <f>VLOOKUP(B29,Equipes!A:J,2,FALSE)</f>
        <v>M</v>
      </c>
      <c r="G29" s="201">
        <f>ROUND(VLOOKUP(B29,Equipes!$A$2:$J$41,10,0),0)</f>
        <v>53</v>
      </c>
      <c r="H29" s="191">
        <v>7.1944444444444478E-2</v>
      </c>
      <c r="I29" s="21">
        <f t="shared" si="1"/>
        <v>1.5138888888888924E-2</v>
      </c>
      <c r="J29" s="166">
        <f t="shared" si="2"/>
        <v>9.1550925925926036E-3</v>
      </c>
      <c r="K29" s="169">
        <f t="shared" si="3"/>
        <v>11</v>
      </c>
      <c r="N29" s="64"/>
    </row>
    <row r="30" spans="1:14" ht="49.9" customHeight="1" x14ac:dyDescent="0.2">
      <c r="A30" s="329" t="str">
        <f t="shared" si="0"/>
        <v>M12</v>
      </c>
      <c r="B30" s="276">
        <v>2</v>
      </c>
      <c r="C30" s="183" t="s">
        <v>351</v>
      </c>
      <c r="D30" s="184" t="s">
        <v>500</v>
      </c>
      <c r="E30" s="184" t="s">
        <v>526</v>
      </c>
      <c r="F30" s="200" t="str">
        <f>VLOOKUP(B30,Equipes!A:J,2,FALSE)</f>
        <v>M</v>
      </c>
      <c r="G30" s="201">
        <f>ROUND(VLOOKUP(B30,Equipes!$A$2:$J$41,10,0),0)</f>
        <v>55</v>
      </c>
      <c r="H30" s="191">
        <v>7.2071759259259294E-2</v>
      </c>
      <c r="I30" s="21">
        <f t="shared" si="1"/>
        <v>1.526620370370374E-2</v>
      </c>
      <c r="J30" s="166">
        <f t="shared" si="2"/>
        <v>9.2824074074074198E-3</v>
      </c>
      <c r="K30" s="169">
        <f t="shared" si="3"/>
        <v>12</v>
      </c>
      <c r="N30" s="64"/>
    </row>
    <row r="31" spans="1:14" ht="49.9" customHeight="1" x14ac:dyDescent="0.2">
      <c r="A31" s="329" t="str">
        <f t="shared" si="0"/>
        <v>M13</v>
      </c>
      <c r="B31" s="276">
        <v>26</v>
      </c>
      <c r="C31" s="183" t="s">
        <v>363</v>
      </c>
      <c r="D31" s="184" t="s">
        <v>519</v>
      </c>
      <c r="E31" s="184" t="s">
        <v>550</v>
      </c>
      <c r="F31" s="200" t="str">
        <f>VLOOKUP(B31,Equipes!A:J,2,FALSE)</f>
        <v>M</v>
      </c>
      <c r="G31" s="201">
        <f>ROUND(VLOOKUP(B31,Equipes!$A$2:$J$41,10,0),0)</f>
        <v>56</v>
      </c>
      <c r="H31" s="191">
        <v>7.3958333333333293E-2</v>
      </c>
      <c r="I31" s="21">
        <f t="shared" si="1"/>
        <v>1.7152777777777739E-2</v>
      </c>
      <c r="J31" s="166">
        <f t="shared" si="2"/>
        <v>1.1168981481481419E-2</v>
      </c>
      <c r="K31" s="169">
        <f t="shared" si="3"/>
        <v>13</v>
      </c>
      <c r="N31" s="64"/>
    </row>
    <row r="32" spans="1:14" ht="49.9" customHeight="1" x14ac:dyDescent="0.2">
      <c r="A32" s="329" t="str">
        <f t="shared" si="0"/>
        <v>M14</v>
      </c>
      <c r="B32" s="276">
        <v>5</v>
      </c>
      <c r="C32" s="183" t="s">
        <v>436</v>
      </c>
      <c r="D32" s="184" t="s">
        <v>173</v>
      </c>
      <c r="E32" s="184" t="s">
        <v>529</v>
      </c>
      <c r="F32" s="200" t="str">
        <f>VLOOKUP(B32,Equipes!A:J,2,FALSE)</f>
        <v>M</v>
      </c>
      <c r="G32" s="201">
        <f>ROUND(VLOOKUP(B32,Equipes!$A$2:$J$41,10,0),0)</f>
        <v>50</v>
      </c>
      <c r="H32" s="191">
        <v>7.5833333333333364E-2</v>
      </c>
      <c r="I32" s="21">
        <f t="shared" si="1"/>
        <v>1.902777777777781E-2</v>
      </c>
      <c r="J32" s="166">
        <f t="shared" si="2"/>
        <v>1.304398148148149E-2</v>
      </c>
      <c r="K32" s="169">
        <f t="shared" si="3"/>
        <v>14</v>
      </c>
    </row>
    <row r="33" spans="1:11" ht="49.9" customHeight="1" x14ac:dyDescent="0.2">
      <c r="A33" s="329" t="str">
        <f t="shared" si="0"/>
        <v>M15</v>
      </c>
      <c r="B33" s="276">
        <v>23</v>
      </c>
      <c r="C33" s="183" t="s">
        <v>464</v>
      </c>
      <c r="D33" s="184" t="s">
        <v>516</v>
      </c>
      <c r="E33" s="184" t="s">
        <v>547</v>
      </c>
      <c r="F33" s="200" t="str">
        <f>VLOOKUP(B33,Equipes!A:J,2,FALSE)</f>
        <v>M</v>
      </c>
      <c r="G33" s="201">
        <f>ROUND(VLOOKUP(B33,Equipes!$A$2:$J$41,10,0),0)</f>
        <v>50</v>
      </c>
      <c r="H33" s="191">
        <v>7.8495370370370354E-2</v>
      </c>
      <c r="I33" s="21">
        <f t="shared" si="1"/>
        <v>2.1689814814814801E-2</v>
      </c>
      <c r="J33" s="166">
        <f t="shared" si="2"/>
        <v>1.570601851851848E-2</v>
      </c>
      <c r="K33" s="169">
        <f t="shared" si="3"/>
        <v>15</v>
      </c>
    </row>
    <row r="34" spans="1:11" ht="49.9" customHeight="1" x14ac:dyDescent="0.2">
      <c r="A34" s="329" t="str">
        <f t="shared" si="0"/>
        <v>M16</v>
      </c>
      <c r="B34" s="276">
        <v>31</v>
      </c>
      <c r="C34" s="183" t="s">
        <v>430</v>
      </c>
      <c r="D34" s="184" t="s">
        <v>522</v>
      </c>
      <c r="E34" s="184" t="s">
        <v>555</v>
      </c>
      <c r="F34" s="200" t="str">
        <f>VLOOKUP(B34,Equipes!A:J,2,FALSE)</f>
        <v>M</v>
      </c>
      <c r="G34" s="201">
        <f>ROUND(VLOOKUP(B34,Equipes!$A$2:$J$41,10,0),0)</f>
        <v>53</v>
      </c>
      <c r="H34" s="191">
        <v>8.1099537037037039E-2</v>
      </c>
      <c r="I34" s="21">
        <f t="shared" si="1"/>
        <v>2.4293981481481486E-2</v>
      </c>
      <c r="J34" s="166">
        <f t="shared" si="2"/>
        <v>1.8310185185185165E-2</v>
      </c>
      <c r="K34" s="169">
        <f t="shared" si="3"/>
        <v>16</v>
      </c>
    </row>
    <row r="35" spans="1:11" ht="49.9" customHeight="1" x14ac:dyDescent="0.2">
      <c r="A35" s="329" t="str">
        <f t="shared" si="0"/>
        <v>M17</v>
      </c>
      <c r="B35" s="276">
        <v>1</v>
      </c>
      <c r="C35" s="183" t="s">
        <v>311</v>
      </c>
      <c r="D35" s="184" t="s">
        <v>501</v>
      </c>
      <c r="E35" s="184" t="s">
        <v>525</v>
      </c>
      <c r="F35" s="200" t="str">
        <f>VLOOKUP(B35,Equipes!A:J,2,FALSE)</f>
        <v>M</v>
      </c>
      <c r="G35" s="201">
        <f>ROUND(VLOOKUP(B35,Equipes!$A$2:$J$41,10,0),0)</f>
        <v>49</v>
      </c>
      <c r="H35" s="191">
        <v>8.1168981481481453E-2</v>
      </c>
      <c r="I35" s="21">
        <f t="shared" si="1"/>
        <v>2.43634259259259E-2</v>
      </c>
      <c r="J35" s="166">
        <f t="shared" si="2"/>
        <v>1.8379629629629579E-2</v>
      </c>
      <c r="K35" s="169">
        <f t="shared" si="3"/>
        <v>17</v>
      </c>
    </row>
    <row r="36" spans="1:11" ht="49.9" customHeight="1" x14ac:dyDescent="0.2">
      <c r="A36" s="329" t="str">
        <f t="shared" si="0"/>
        <v>M18</v>
      </c>
      <c r="B36" s="276">
        <v>3</v>
      </c>
      <c r="C36" s="183" t="s">
        <v>328</v>
      </c>
      <c r="D36" s="184" t="s">
        <v>499</v>
      </c>
      <c r="E36" s="184" t="s">
        <v>527</v>
      </c>
      <c r="F36" s="200" t="str">
        <f>VLOOKUP(B36,Equipes!A:J,2,FALSE)</f>
        <v>M</v>
      </c>
      <c r="G36" s="201">
        <f>ROUND(VLOOKUP(B36,Equipes!$A$2:$J$41,10,0),0)</f>
        <v>55</v>
      </c>
      <c r="H36" s="191">
        <v>8.181712962962967E-2</v>
      </c>
      <c r="I36" s="21">
        <f t="shared" si="1"/>
        <v>2.5011574074074117E-2</v>
      </c>
      <c r="J36" s="166">
        <f t="shared" si="2"/>
        <v>1.9027777777777796E-2</v>
      </c>
      <c r="K36" s="169">
        <f t="shared" si="3"/>
        <v>18</v>
      </c>
    </row>
    <row r="37" spans="1:11" ht="49.9" customHeight="1" x14ac:dyDescent="0.2">
      <c r="A37" s="329" t="str">
        <f t="shared" si="0"/>
        <v>X1</v>
      </c>
      <c r="B37" s="276">
        <v>33</v>
      </c>
      <c r="C37" s="183" t="s">
        <v>242</v>
      </c>
      <c r="D37" s="184" t="s">
        <v>242</v>
      </c>
      <c r="E37" s="184" t="s">
        <v>243</v>
      </c>
      <c r="F37" s="200" t="str">
        <f>VLOOKUP(B37,Equipes!A:J,2,FALSE)</f>
        <v>X</v>
      </c>
      <c r="G37" s="201">
        <f>ROUND(VLOOKUP(B37,Equipes!$A$2:$J$41,10,0),0)</f>
        <v>0</v>
      </c>
      <c r="H37" s="191" t="s">
        <v>296</v>
      </c>
      <c r="I37" s="21" t="e">
        <f t="shared" si="1"/>
        <v>#VALUE!</v>
      </c>
      <c r="J37" s="166" t="e">
        <f t="shared" si="2"/>
        <v>#VALUE!</v>
      </c>
      <c r="K37" s="169">
        <f t="shared" si="3"/>
        <v>1</v>
      </c>
    </row>
    <row r="38" spans="1:11" ht="49.9" customHeight="1" x14ac:dyDescent="0.2">
      <c r="A38" s="329" t="str">
        <f t="shared" si="0"/>
        <v>X2</v>
      </c>
      <c r="B38" s="276">
        <v>34</v>
      </c>
      <c r="C38" s="183" t="s">
        <v>242</v>
      </c>
      <c r="D38" s="184" t="s">
        <v>242</v>
      </c>
      <c r="E38" s="184" t="s">
        <v>243</v>
      </c>
      <c r="F38" s="200" t="str">
        <f>VLOOKUP(B38,Equipes!A:J,2,FALSE)</f>
        <v>X</v>
      </c>
      <c r="G38" s="201">
        <f>ROUND(VLOOKUP(B38,Equipes!$A$2:$J$41,10,0),0)</f>
        <v>0</v>
      </c>
      <c r="H38" s="191" t="s">
        <v>296</v>
      </c>
      <c r="I38" s="21" t="e">
        <f t="shared" si="1"/>
        <v>#VALUE!</v>
      </c>
      <c r="J38" s="166" t="e">
        <f t="shared" si="2"/>
        <v>#VALUE!</v>
      </c>
      <c r="K38" s="169">
        <f t="shared" si="3"/>
        <v>2</v>
      </c>
    </row>
    <row r="39" spans="1:11" ht="49.9" customHeight="1" x14ac:dyDescent="0.2">
      <c r="A39" s="329" t="str">
        <f t="shared" si="0"/>
        <v>X3</v>
      </c>
      <c r="B39" s="276">
        <v>35</v>
      </c>
      <c r="C39" s="183" t="s">
        <v>242</v>
      </c>
      <c r="D39" s="184" t="s">
        <v>242</v>
      </c>
      <c r="E39" s="184" t="s">
        <v>243</v>
      </c>
      <c r="F39" s="200" t="str">
        <f>VLOOKUP(B39,Equipes!A:J,2,FALSE)</f>
        <v>X</v>
      </c>
      <c r="G39" s="201">
        <f>ROUND(VLOOKUP(B39,Equipes!$A$2:$J$41,10,0),0)</f>
        <v>0</v>
      </c>
      <c r="H39" s="191" t="s">
        <v>296</v>
      </c>
      <c r="I39" s="21" t="e">
        <f t="shared" si="1"/>
        <v>#VALUE!</v>
      </c>
      <c r="J39" s="166" t="e">
        <f t="shared" si="2"/>
        <v>#VALUE!</v>
      </c>
      <c r="K39" s="169">
        <f t="shared" si="3"/>
        <v>3</v>
      </c>
    </row>
    <row r="40" spans="1:11" ht="49.9" customHeight="1" x14ac:dyDescent="0.2">
      <c r="A40" s="329" t="str">
        <f t="shared" si="0"/>
        <v>X4</v>
      </c>
      <c r="B40" s="276">
        <v>36</v>
      </c>
      <c r="C40" s="183" t="s">
        <v>242</v>
      </c>
      <c r="D40" s="184" t="s">
        <v>242</v>
      </c>
      <c r="E40" s="184" t="s">
        <v>243</v>
      </c>
      <c r="F40" s="200" t="str">
        <f>VLOOKUP(B40,Equipes!A:J,2,FALSE)</f>
        <v>X</v>
      </c>
      <c r="G40" s="201">
        <f>ROUND(VLOOKUP(B40,Equipes!$A$2:$J$41,10,0),0)</f>
        <v>0</v>
      </c>
      <c r="H40" s="191" t="s">
        <v>296</v>
      </c>
      <c r="I40" s="21" t="e">
        <f t="shared" si="1"/>
        <v>#VALUE!</v>
      </c>
      <c r="J40" s="166" t="e">
        <f t="shared" si="2"/>
        <v>#VALUE!</v>
      </c>
      <c r="K40" s="169">
        <f t="shared" si="3"/>
        <v>4</v>
      </c>
    </row>
    <row r="41" spans="1:11" ht="49.9" customHeight="1" x14ac:dyDescent="0.2">
      <c r="A41" s="329" t="str">
        <f t="shared" si="0"/>
        <v>X5</v>
      </c>
      <c r="B41" s="276">
        <v>37</v>
      </c>
      <c r="C41" s="183" t="s">
        <v>242</v>
      </c>
      <c r="D41" s="184" t="s">
        <v>242</v>
      </c>
      <c r="E41" s="184" t="s">
        <v>243</v>
      </c>
      <c r="F41" s="200" t="str">
        <f>VLOOKUP(B41,Equipes!A:J,2,FALSE)</f>
        <v>X</v>
      </c>
      <c r="G41" s="201">
        <f>ROUND(VLOOKUP(B41,Equipes!$A$2:$J$41,10,0),0)</f>
        <v>0</v>
      </c>
      <c r="H41" s="191" t="s">
        <v>296</v>
      </c>
      <c r="I41" s="21" t="e">
        <f t="shared" si="1"/>
        <v>#VALUE!</v>
      </c>
      <c r="J41" s="166" t="e">
        <f t="shared" si="2"/>
        <v>#VALUE!</v>
      </c>
      <c r="K41" s="169">
        <f t="shared" si="3"/>
        <v>5</v>
      </c>
    </row>
    <row r="42" spans="1:11" ht="49.9" customHeight="1" x14ac:dyDescent="0.2">
      <c r="A42" s="329" t="str">
        <f t="shared" si="0"/>
        <v>X6</v>
      </c>
      <c r="B42" s="276">
        <v>38</v>
      </c>
      <c r="C42" s="183" t="s">
        <v>242</v>
      </c>
      <c r="D42" s="184" t="s">
        <v>242</v>
      </c>
      <c r="E42" s="184" t="s">
        <v>243</v>
      </c>
      <c r="F42" s="200" t="str">
        <f>VLOOKUP(B42,Equipes!A:J,2,FALSE)</f>
        <v>X</v>
      </c>
      <c r="G42" s="201">
        <f>ROUND(VLOOKUP(B42,Equipes!$A$2:$J$41,10,0),0)</f>
        <v>0</v>
      </c>
      <c r="H42" s="191" t="s">
        <v>296</v>
      </c>
      <c r="I42" s="21" t="e">
        <f t="shared" si="1"/>
        <v>#VALUE!</v>
      </c>
      <c r="J42" s="166" t="e">
        <f t="shared" si="2"/>
        <v>#VALUE!</v>
      </c>
      <c r="K42" s="169">
        <f t="shared" si="3"/>
        <v>6</v>
      </c>
    </row>
    <row r="43" spans="1:11" ht="49.9" customHeight="1" x14ac:dyDescent="0.2">
      <c r="A43" s="329" t="str">
        <f t="shared" si="0"/>
        <v>1</v>
      </c>
      <c r="B43" s="276">
        <v>39</v>
      </c>
      <c r="C43" s="183" t="s">
        <v>242</v>
      </c>
      <c r="D43" s="184" t="s">
        <v>242</v>
      </c>
      <c r="E43" s="184" t="s">
        <v>243</v>
      </c>
      <c r="F43" s="200"/>
      <c r="G43" s="201"/>
      <c r="H43" s="191" t="s">
        <v>296</v>
      </c>
      <c r="I43" s="21" t="e">
        <f t="shared" si="1"/>
        <v>#VALUE!</v>
      </c>
      <c r="J43" s="166" t="e">
        <f t="shared" si="2"/>
        <v>#VALUE!</v>
      </c>
      <c r="K43" s="169">
        <f t="shared" si="3"/>
        <v>1</v>
      </c>
    </row>
    <row r="44" spans="1:11" ht="49.9" customHeight="1" thickBot="1" x14ac:dyDescent="0.25">
      <c r="A44" s="329" t="str">
        <f t="shared" si="0"/>
        <v>2</v>
      </c>
      <c r="B44" s="276">
        <v>40</v>
      </c>
      <c r="C44" s="258" t="s">
        <v>242</v>
      </c>
      <c r="D44" s="259" t="s">
        <v>242</v>
      </c>
      <c r="E44" s="259" t="s">
        <v>243</v>
      </c>
      <c r="F44" s="200"/>
      <c r="G44" s="201"/>
      <c r="H44" s="191" t="s">
        <v>296</v>
      </c>
      <c r="I44" s="21" t="e">
        <f t="shared" si="1"/>
        <v>#VALUE!</v>
      </c>
      <c r="J44" s="166" t="e">
        <f t="shared" si="2"/>
        <v>#VALUE!</v>
      </c>
      <c r="K44" s="169">
        <f t="shared" si="3"/>
        <v>2</v>
      </c>
    </row>
    <row r="45" spans="1:11" ht="30" customHeight="1" thickTop="1" x14ac:dyDescent="0.2">
      <c r="H45" s="7"/>
    </row>
    <row r="46" spans="1:11" ht="30" customHeight="1" x14ac:dyDescent="0.2"/>
    <row r="47" spans="1:11" ht="30" customHeight="1" x14ac:dyDescent="0.2"/>
    <row r="48" spans="1:11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</sheetData>
  <sortState xmlns:xlrd2="http://schemas.microsoft.com/office/spreadsheetml/2017/richdata2" ref="A5:K44">
    <sortCondition ref="F5:F44"/>
    <sortCondition ref="H5:H44"/>
  </sortState>
  <mergeCells count="4">
    <mergeCell ref="P8:P9"/>
    <mergeCell ref="H1:K2"/>
    <mergeCell ref="F1:G2"/>
    <mergeCell ref="B1:E2"/>
  </mergeCells>
  <conditionalFormatting sqref="F5:F44">
    <cfRule type="cellIs" dxfId="19" priority="4" operator="equal">
      <formula>"M"</formula>
    </cfRule>
    <cfRule type="cellIs" dxfId="18" priority="5" operator="equal">
      <formula>"H"</formula>
    </cfRule>
    <cfRule type="cellIs" dxfId="17" priority="6" operator="equal">
      <formula>"F"</formula>
    </cfRule>
  </conditionalFormatting>
  <conditionalFormatting sqref="H5:J41 I42:J44">
    <cfRule type="cellIs" dxfId="16" priority="3" operator="greaterThan">
      <formula>0.291666666666667</formula>
    </cfRule>
  </conditionalFormatting>
  <conditionalFormatting sqref="H42:H44">
    <cfRule type="cellIs" dxfId="15" priority="2" operator="greaterThan">
      <formula>0.291666666666667</formula>
    </cfRule>
  </conditionalFormatting>
  <pageMargins left="0.25" right="0.25" top="0.75" bottom="0.75" header="0.3" footer="0.3"/>
  <pageSetup paperSize="9" scale="50" orientation="portrait" horizontalDpi="4294967293" r:id="rId1"/>
  <legacy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 codeName="Feuil17">
    <pageSetUpPr fitToPage="1"/>
  </sheetPr>
  <dimension ref="A1:V141"/>
  <sheetViews>
    <sheetView zoomScale="50" zoomScaleNormal="50" workbookViewId="0">
      <selection sqref="A1:K36"/>
    </sheetView>
  </sheetViews>
  <sheetFormatPr baseColWidth="10" defaultColWidth="11.42578125" defaultRowHeight="18" x14ac:dyDescent="0.2"/>
  <cols>
    <col min="1" max="1" width="12.7109375" style="4" customWidth="1"/>
    <col min="2" max="3" width="18.7109375" style="4" customWidth="1"/>
    <col min="4" max="4" width="61.85546875" style="4" customWidth="1"/>
    <col min="5" max="5" width="11.7109375" style="4" customWidth="1"/>
    <col min="6" max="6" width="11.42578125" style="4"/>
    <col min="7" max="7" width="18.7109375" style="4" customWidth="1"/>
    <col min="8" max="8" width="15" style="7" customWidth="1"/>
    <col min="9" max="9" width="15" style="4" customWidth="1"/>
    <col min="10" max="10" width="12.7109375" style="4" customWidth="1"/>
    <col min="11" max="11" width="13.5703125" style="4" customWidth="1"/>
    <col min="12" max="16384" width="11.42578125" style="4"/>
  </cols>
  <sheetData>
    <row r="1" spans="1:22" ht="30" customHeight="1" thickTop="1" x14ac:dyDescent="0.2">
      <c r="A1" s="664" t="s">
        <v>223</v>
      </c>
      <c r="B1" s="664"/>
      <c r="C1" s="664"/>
      <c r="D1" s="664"/>
      <c r="E1" s="667">
        <f>'Note explicative fichier'!E3</f>
        <v>43983</v>
      </c>
      <c r="F1" s="668"/>
      <c r="G1" s="663" t="s">
        <v>235</v>
      </c>
      <c r="H1" s="664"/>
      <c r="I1" s="664"/>
      <c r="J1" s="664"/>
      <c r="K1" s="664"/>
    </row>
    <row r="2" spans="1:22" ht="30" customHeight="1" thickBot="1" x14ac:dyDescent="0.25">
      <c r="A2" s="666"/>
      <c r="B2" s="666"/>
      <c r="C2" s="666"/>
      <c r="D2" s="666"/>
      <c r="E2" s="669"/>
      <c r="F2" s="670"/>
      <c r="G2" s="665"/>
      <c r="H2" s="666"/>
      <c r="I2" s="666"/>
      <c r="J2" s="666"/>
      <c r="K2" s="666"/>
    </row>
    <row r="3" spans="1:22" s="5" customFormat="1" ht="48.4" customHeight="1" thickTop="1" thickBot="1" x14ac:dyDescent="0.25">
      <c r="A3" s="391" t="s">
        <v>27</v>
      </c>
      <c r="B3" s="391" t="s">
        <v>82</v>
      </c>
      <c r="C3" s="391" t="s">
        <v>128</v>
      </c>
      <c r="D3" s="391" t="s">
        <v>28</v>
      </c>
      <c r="E3" s="392" t="s">
        <v>17</v>
      </c>
      <c r="F3" s="393" t="s">
        <v>158</v>
      </c>
      <c r="G3" s="392" t="s">
        <v>69</v>
      </c>
      <c r="H3" s="392" t="s">
        <v>67</v>
      </c>
      <c r="I3" s="394" t="s">
        <v>236</v>
      </c>
      <c r="J3" s="395" t="s">
        <v>248</v>
      </c>
      <c r="K3" s="392" t="s">
        <v>68</v>
      </c>
    </row>
    <row r="4" spans="1:22" s="5" customFormat="1" ht="46.5" thickTop="1" thickBot="1" x14ac:dyDescent="0.25">
      <c r="A4" s="396" t="s">
        <v>32</v>
      </c>
      <c r="B4" s="397" t="str">
        <f>'Temps corr'!B4</f>
        <v>POLYTECHNIQUE ( Référence 2012 )</v>
      </c>
      <c r="C4" s="397" t="str">
        <f>'Temps corr'!C4</f>
        <v>Palaiseau</v>
      </c>
      <c r="D4" s="397" t="str">
        <f>'Temps corr'!D4</f>
        <v>FERRERO Michel - Alexandre Rosinski - BOYAUD Mathieu - GODDE Olivier - THECKES Benoit</v>
      </c>
      <c r="E4" s="398"/>
      <c r="F4" s="399"/>
      <c r="G4" s="400">
        <f>'Temps corr'!L4</f>
        <v>5.6805555555555554E-2</v>
      </c>
      <c r="H4" s="401"/>
      <c r="I4" s="402">
        <f>MIN(G5:G44)</f>
        <v>6.2789351851851874E-2</v>
      </c>
      <c r="J4" s="8"/>
      <c r="K4" s="401"/>
    </row>
    <row r="5" spans="1:22" ht="49.9" customHeight="1" thickTop="1" x14ac:dyDescent="0.2">
      <c r="A5" s="276">
        <v>16</v>
      </c>
      <c r="B5" s="181" t="s">
        <v>436</v>
      </c>
      <c r="C5" s="182" t="s">
        <v>511</v>
      </c>
      <c r="D5" s="182" t="s">
        <v>540</v>
      </c>
      <c r="E5" s="403" t="str">
        <f>VLOOKUP(A5,Equipes!A:J,2,FALSE)</f>
        <v>H</v>
      </c>
      <c r="F5" s="404">
        <f>ROUND(VLOOKUP(A5,Equipes!$A$2:$J$41,10,0),0)</f>
        <v>55</v>
      </c>
      <c r="G5" s="473">
        <v>6.2789351851851874E-2</v>
      </c>
      <c r="H5" s="21">
        <f>IF(G5&lt;"99:99:99",G5-$G$4,"")</f>
        <v>5.9837962962963204E-3</v>
      </c>
      <c r="I5" s="405">
        <f>IF(G5&lt;"99:99:99",G5-$I$4,"")</f>
        <v>0</v>
      </c>
      <c r="J5" s="406">
        <v>1</v>
      </c>
      <c r="K5" s="407">
        <f>VLOOKUP(A5,'Cl Catégories'!B:K,10,0)</f>
        <v>1</v>
      </c>
      <c r="L5" s="4" t="str">
        <f t="shared" ref="L5:L23" si="0">IF(G5=G4,"ExAequo","")</f>
        <v/>
      </c>
      <c r="O5" s="10"/>
      <c r="P5" s="10"/>
    </row>
    <row r="6" spans="1:22" ht="49.9" customHeight="1" x14ac:dyDescent="0.2">
      <c r="A6" s="276">
        <v>28</v>
      </c>
      <c r="B6" s="183" t="s">
        <v>476</v>
      </c>
      <c r="C6" s="184" t="s">
        <v>513</v>
      </c>
      <c r="D6" s="184" t="s">
        <v>552</v>
      </c>
      <c r="E6" s="403" t="str">
        <f>VLOOKUP(A6,Equipes!A:J,2,FALSE)</f>
        <v>M</v>
      </c>
      <c r="F6" s="404">
        <f>ROUND(VLOOKUP(A6,Equipes!$A$2:$J$41,10,0),0)</f>
        <v>53</v>
      </c>
      <c r="G6" s="473">
        <v>6.3275462962962992E-2</v>
      </c>
      <c r="H6" s="21">
        <f t="shared" ref="H6:H20" si="1">IF(G6&lt;"99:99:99",G6-$G$4,"")</f>
        <v>6.4699074074074381E-3</v>
      </c>
      <c r="I6" s="405">
        <f t="shared" ref="I6:I44" si="2">IF(G6&lt;"99:99:99",G6-$I$4,"")</f>
        <v>4.8611111111111771E-4</v>
      </c>
      <c r="J6" s="406">
        <v>2</v>
      </c>
      <c r="K6" s="407">
        <f>VLOOKUP(A6,'Cl Catégories'!B:K,10,0)</f>
        <v>1</v>
      </c>
      <c r="L6" s="4" t="str">
        <f t="shared" si="0"/>
        <v/>
      </c>
      <c r="O6" s="10"/>
      <c r="P6" s="10"/>
    </row>
    <row r="7" spans="1:22" ht="49.9" customHeight="1" x14ac:dyDescent="0.2">
      <c r="A7" s="276">
        <v>21</v>
      </c>
      <c r="B7" s="183" t="s">
        <v>447</v>
      </c>
      <c r="C7" s="184" t="s">
        <v>507</v>
      </c>
      <c r="D7" s="184" t="s">
        <v>545</v>
      </c>
      <c r="E7" s="403" t="str">
        <f>VLOOKUP(A7,Equipes!A:J,2,FALSE)</f>
        <v>H</v>
      </c>
      <c r="F7" s="404">
        <f>ROUND(VLOOKUP(A7,Equipes!$A$2:$J$41,10,0),0)</f>
        <v>51</v>
      </c>
      <c r="G7" s="473">
        <v>6.3657407407407385E-2</v>
      </c>
      <c r="H7" s="21">
        <f t="shared" si="1"/>
        <v>6.8518518518518312E-3</v>
      </c>
      <c r="I7" s="405">
        <f t="shared" si="2"/>
        <v>8.6805555555551084E-4</v>
      </c>
      <c r="J7" s="406">
        <v>3</v>
      </c>
      <c r="K7" s="407">
        <f>VLOOKUP(A7,'Cl Catégories'!B:K,10,0)</f>
        <v>2</v>
      </c>
      <c r="L7" s="4" t="str">
        <f t="shared" si="0"/>
        <v/>
      </c>
      <c r="O7" s="10"/>
      <c r="P7" s="10"/>
    </row>
    <row r="8" spans="1:22" ht="49.9" customHeight="1" x14ac:dyDescent="0.2">
      <c r="A8" s="276">
        <v>8</v>
      </c>
      <c r="B8" s="183" t="s">
        <v>382</v>
      </c>
      <c r="C8" s="184" t="s">
        <v>234</v>
      </c>
      <c r="D8" s="184" t="s">
        <v>532</v>
      </c>
      <c r="E8" s="200" t="str">
        <f>VLOOKUP(A8,Equipes!A:J,2,FALSE)</f>
        <v>M</v>
      </c>
      <c r="F8" s="201">
        <f>ROUND(VLOOKUP(A8,Equipes!$A$2:$J$41,10,0),0)</f>
        <v>46</v>
      </c>
      <c r="G8" s="473">
        <v>6.495370370370368E-2</v>
      </c>
      <c r="H8" s="21">
        <f t="shared" si="1"/>
        <v>8.1481481481481266E-3</v>
      </c>
      <c r="I8" s="405">
        <f t="shared" si="2"/>
        <v>2.1643518518518062E-3</v>
      </c>
      <c r="J8" s="406">
        <v>4</v>
      </c>
      <c r="K8" s="407">
        <f>VLOOKUP(A8,'Cl Catégories'!B:K,10,0)</f>
        <v>2</v>
      </c>
      <c r="L8" s="4" t="str">
        <f t="shared" si="0"/>
        <v/>
      </c>
      <c r="O8" s="662"/>
      <c r="P8" s="10"/>
    </row>
    <row r="9" spans="1:22" ht="49.9" customHeight="1" x14ac:dyDescent="0.2">
      <c r="A9" s="276">
        <v>24</v>
      </c>
      <c r="B9" s="183" t="s">
        <v>406</v>
      </c>
      <c r="C9" s="184" t="s">
        <v>517</v>
      </c>
      <c r="D9" s="184" t="s">
        <v>548</v>
      </c>
      <c r="E9" s="200" t="str">
        <f>VLOOKUP(A9,Equipes!A:J,2,FALSE)</f>
        <v>H</v>
      </c>
      <c r="F9" s="201">
        <f>ROUND(VLOOKUP(A9,Equipes!$A$2:$J$41,10,0),0)</f>
        <v>53</v>
      </c>
      <c r="G9" s="473">
        <v>6.6712962962962974E-2</v>
      </c>
      <c r="H9" s="21">
        <f t="shared" si="1"/>
        <v>9.9074074074074203E-3</v>
      </c>
      <c r="I9" s="405">
        <f t="shared" si="2"/>
        <v>3.9236111111110999E-3</v>
      </c>
      <c r="J9" s="406">
        <v>5</v>
      </c>
      <c r="K9" s="407">
        <f>VLOOKUP(A9,'Cl Catégories'!B:K,10,0)</f>
        <v>3</v>
      </c>
      <c r="L9" s="4" t="str">
        <f t="shared" si="0"/>
        <v/>
      </c>
      <c r="O9" s="662"/>
      <c r="P9" s="10"/>
    </row>
    <row r="10" spans="1:22" ht="49.9" customHeight="1" x14ac:dyDescent="0.2">
      <c r="A10" s="276">
        <v>12</v>
      </c>
      <c r="B10" s="183" t="s">
        <v>370</v>
      </c>
      <c r="C10" s="184" t="s">
        <v>506</v>
      </c>
      <c r="D10" s="184" t="s">
        <v>536</v>
      </c>
      <c r="E10" s="403" t="str">
        <f>VLOOKUP(A10,Equipes!A:J,2,FALSE)</f>
        <v>M</v>
      </c>
      <c r="F10" s="404">
        <f>ROUND(VLOOKUP(A10,Equipes!$A$2:$J$41,10,0),0)</f>
        <v>48</v>
      </c>
      <c r="G10" s="473">
        <v>6.7280092592592558E-2</v>
      </c>
      <c r="H10" s="21">
        <f t="shared" si="1"/>
        <v>1.0474537037037004E-2</v>
      </c>
      <c r="I10" s="405">
        <f t="shared" si="2"/>
        <v>4.4907407407406841E-3</v>
      </c>
      <c r="J10" s="406">
        <v>6</v>
      </c>
      <c r="K10" s="407">
        <f>VLOOKUP(A10,'Cl Catégories'!B:K,10,0)</f>
        <v>3</v>
      </c>
      <c r="L10" s="4" t="str">
        <f t="shared" si="0"/>
        <v/>
      </c>
    </row>
    <row r="11" spans="1:22" ht="49.9" customHeight="1" x14ac:dyDescent="0.2">
      <c r="A11" s="276">
        <v>10</v>
      </c>
      <c r="B11" s="183" t="s">
        <v>424</v>
      </c>
      <c r="C11" s="184" t="s">
        <v>505</v>
      </c>
      <c r="D11" s="184" t="s">
        <v>534</v>
      </c>
      <c r="E11" s="403" t="str">
        <f>VLOOKUP(A11,Equipes!A:J,2,FALSE)</f>
        <v>M</v>
      </c>
      <c r="F11" s="404">
        <f>ROUND(VLOOKUP(A11,Equipes!$A$2:$J$41,10,0),0)</f>
        <v>53</v>
      </c>
      <c r="G11" s="473">
        <v>6.7291666666666639E-2</v>
      </c>
      <c r="H11" s="21">
        <f t="shared" si="1"/>
        <v>1.0486111111111085E-2</v>
      </c>
      <c r="I11" s="405">
        <f t="shared" si="2"/>
        <v>4.5023148148147646E-3</v>
      </c>
      <c r="J11" s="406">
        <v>7</v>
      </c>
      <c r="K11" s="407">
        <f>VLOOKUP(A11,'Cl Catégories'!B:K,10,0)</f>
        <v>4</v>
      </c>
      <c r="L11" s="4" t="str">
        <f t="shared" si="0"/>
        <v/>
      </c>
    </row>
    <row r="12" spans="1:22" ht="49.9" customHeight="1" x14ac:dyDescent="0.2">
      <c r="A12" s="276">
        <v>13</v>
      </c>
      <c r="B12" s="183" t="s">
        <v>447</v>
      </c>
      <c r="C12" s="184" t="s">
        <v>507</v>
      </c>
      <c r="D12" s="184" t="s">
        <v>537</v>
      </c>
      <c r="E12" s="200" t="str">
        <f>VLOOKUP(A12,Equipes!A:J,2,FALSE)</f>
        <v>M</v>
      </c>
      <c r="F12" s="201">
        <f>ROUND(VLOOKUP(A12,Equipes!$A$2:$J$41,10,0),0)</f>
        <v>47</v>
      </c>
      <c r="G12" s="473">
        <v>6.7349537037037069E-2</v>
      </c>
      <c r="H12" s="21">
        <f t="shared" si="1"/>
        <v>1.0543981481481515E-2</v>
      </c>
      <c r="I12" s="405">
        <f t="shared" si="2"/>
        <v>4.5601851851851949E-3</v>
      </c>
      <c r="J12" s="406">
        <v>8</v>
      </c>
      <c r="K12" s="407">
        <f>VLOOKUP(A12,'Cl Catégories'!B:K,10,0)</f>
        <v>5</v>
      </c>
      <c r="L12" s="4" t="str">
        <f t="shared" si="0"/>
        <v/>
      </c>
      <c r="V12" s="7"/>
    </row>
    <row r="13" spans="1:22" ht="49.9" customHeight="1" x14ac:dyDescent="0.2">
      <c r="A13" s="276">
        <v>20</v>
      </c>
      <c r="B13" s="183" t="s">
        <v>458</v>
      </c>
      <c r="C13" s="184" t="s">
        <v>514</v>
      </c>
      <c r="D13" s="184" t="s">
        <v>544</v>
      </c>
      <c r="E13" s="200" t="str">
        <f>VLOOKUP(A13,Equipes!A:J,2,FALSE)</f>
        <v>M</v>
      </c>
      <c r="F13" s="201">
        <f>ROUND(VLOOKUP(A13,Equipes!$A$2:$J$41,10,0),0)</f>
        <v>55</v>
      </c>
      <c r="G13" s="473">
        <v>6.7511574074074099E-2</v>
      </c>
      <c r="H13" s="21">
        <f t="shared" si="1"/>
        <v>1.0706018518518545E-2</v>
      </c>
      <c r="I13" s="405">
        <f t="shared" si="2"/>
        <v>4.7222222222222249E-3</v>
      </c>
      <c r="J13" s="406">
        <v>9</v>
      </c>
      <c r="K13" s="407">
        <f>VLOOKUP(A13,'Cl Catégories'!B:K,10,0)</f>
        <v>6</v>
      </c>
      <c r="L13" s="4" t="str">
        <f t="shared" si="0"/>
        <v/>
      </c>
    </row>
    <row r="14" spans="1:22" ht="49.9" customHeight="1" x14ac:dyDescent="0.2">
      <c r="A14" s="276">
        <v>25</v>
      </c>
      <c r="B14" s="183" t="s">
        <v>487</v>
      </c>
      <c r="C14" s="184" t="s">
        <v>518</v>
      </c>
      <c r="D14" s="184" t="s">
        <v>549</v>
      </c>
      <c r="E14" s="200" t="str">
        <f>VLOOKUP(A14,Equipes!A:J,2,FALSE)</f>
        <v>M</v>
      </c>
      <c r="F14" s="201">
        <f>ROUND(VLOOKUP(A14,Equipes!$A$2:$J$41,10,0),0)</f>
        <v>54</v>
      </c>
      <c r="G14" s="473">
        <v>6.8368055555555529E-2</v>
      </c>
      <c r="H14" s="21">
        <f t="shared" si="1"/>
        <v>1.1562499999999976E-2</v>
      </c>
      <c r="I14" s="405">
        <f t="shared" si="2"/>
        <v>5.5787037037036552E-3</v>
      </c>
      <c r="J14" s="406">
        <v>10</v>
      </c>
      <c r="K14" s="407">
        <f>VLOOKUP(A14,'Cl Catégories'!B:K,10,0)</f>
        <v>7</v>
      </c>
      <c r="L14" s="4" t="str">
        <f t="shared" si="0"/>
        <v/>
      </c>
    </row>
    <row r="15" spans="1:22" ht="49.9" customHeight="1" x14ac:dyDescent="0.2">
      <c r="A15" s="276">
        <v>15</v>
      </c>
      <c r="B15" s="183" t="s">
        <v>470</v>
      </c>
      <c r="C15" s="184" t="s">
        <v>509</v>
      </c>
      <c r="D15" s="184" t="s">
        <v>539</v>
      </c>
      <c r="E15" s="403" t="str">
        <f>VLOOKUP(A15,Equipes!A:J,2,FALSE)</f>
        <v>H</v>
      </c>
      <c r="F15" s="404">
        <f>ROUND(VLOOKUP(A15,Equipes!$A$2:$J$41,10,0),0)</f>
        <v>54</v>
      </c>
      <c r="G15" s="473">
        <v>6.884259259259258E-2</v>
      </c>
      <c r="H15" s="21">
        <f t="shared" si="1"/>
        <v>1.2037037037037027E-2</v>
      </c>
      <c r="I15" s="405">
        <f t="shared" si="2"/>
        <v>6.0532407407407063E-3</v>
      </c>
      <c r="J15" s="406">
        <v>11</v>
      </c>
      <c r="K15" s="407">
        <f>VLOOKUP(A15,'Cl Catégories'!B:K,10,0)</f>
        <v>4</v>
      </c>
      <c r="L15" s="4" t="str">
        <f t="shared" si="0"/>
        <v/>
      </c>
    </row>
    <row r="16" spans="1:22" ht="49.9" customHeight="1" x14ac:dyDescent="0.2">
      <c r="A16" s="276">
        <v>6</v>
      </c>
      <c r="B16" s="183" t="s">
        <v>345</v>
      </c>
      <c r="C16" s="184" t="s">
        <v>503</v>
      </c>
      <c r="D16" s="184" t="s">
        <v>530</v>
      </c>
      <c r="E16" s="403" t="str">
        <f>VLOOKUP(A16,Equipes!A:J,2,FALSE)</f>
        <v>M</v>
      </c>
      <c r="F16" s="404">
        <f>ROUND(VLOOKUP(A16,Equipes!$A$2:$J$41,10,0),0)</f>
        <v>46</v>
      </c>
      <c r="G16" s="473">
        <v>6.9247685185185148E-2</v>
      </c>
      <c r="H16" s="21">
        <f t="shared" si="1"/>
        <v>1.2442129629629595E-2</v>
      </c>
      <c r="I16" s="405">
        <f t="shared" si="2"/>
        <v>6.4583333333332743E-3</v>
      </c>
      <c r="J16" s="406">
        <v>12</v>
      </c>
      <c r="K16" s="407">
        <f>VLOOKUP(A16,'Cl Catégories'!B:K,10,0)</f>
        <v>8</v>
      </c>
      <c r="L16" s="4" t="str">
        <f t="shared" si="0"/>
        <v/>
      </c>
    </row>
    <row r="17" spans="1:12" ht="49.9" customHeight="1" x14ac:dyDescent="0.2">
      <c r="A17" s="276">
        <v>19</v>
      </c>
      <c r="B17" s="183" t="s">
        <v>476</v>
      </c>
      <c r="C17" s="184" t="s">
        <v>513</v>
      </c>
      <c r="D17" s="184" t="s">
        <v>543</v>
      </c>
      <c r="E17" s="200" t="str">
        <f>VLOOKUP(A17,Equipes!A:J,2,FALSE)</f>
        <v>H</v>
      </c>
      <c r="F17" s="201">
        <f>ROUND(VLOOKUP(A17,Equipes!$A$2:$J$41,10,0),0)</f>
        <v>55</v>
      </c>
      <c r="G17" s="473">
        <v>7.0092592592592595E-2</v>
      </c>
      <c r="H17" s="21">
        <f t="shared" si="1"/>
        <v>1.3287037037037042E-2</v>
      </c>
      <c r="I17" s="405">
        <f t="shared" si="2"/>
        <v>7.3032407407407213E-3</v>
      </c>
      <c r="J17" s="406">
        <v>13</v>
      </c>
      <c r="K17" s="407">
        <f>VLOOKUP(A17,'Cl Catégories'!B:K,10,0)</f>
        <v>5</v>
      </c>
      <c r="L17" s="4" t="str">
        <f t="shared" si="0"/>
        <v/>
      </c>
    </row>
    <row r="18" spans="1:12" ht="49.9" customHeight="1" x14ac:dyDescent="0.2">
      <c r="A18" s="276">
        <v>30</v>
      </c>
      <c r="B18" s="183" t="s">
        <v>382</v>
      </c>
      <c r="C18" s="184" t="s">
        <v>521</v>
      </c>
      <c r="D18" s="184" t="s">
        <v>554</v>
      </c>
      <c r="E18" s="403" t="str">
        <f>VLOOKUP(A18,Equipes!A:J,2,FALSE)</f>
        <v>H</v>
      </c>
      <c r="F18" s="404">
        <f>ROUND(VLOOKUP(A18,Equipes!$A$2:$J$41,10,0),0)</f>
        <v>51</v>
      </c>
      <c r="G18" s="473">
        <v>7.0208333333333331E-2</v>
      </c>
      <c r="H18" s="21">
        <f t="shared" si="1"/>
        <v>1.3402777777777777E-2</v>
      </c>
      <c r="I18" s="405">
        <f t="shared" si="2"/>
        <v>7.418981481481457E-3</v>
      </c>
      <c r="J18" s="406">
        <v>14</v>
      </c>
      <c r="K18" s="407">
        <f>VLOOKUP(A18,'Cl Catégories'!B:K,10,0)</f>
        <v>6</v>
      </c>
      <c r="L18" s="4" t="str">
        <f t="shared" si="0"/>
        <v/>
      </c>
    </row>
    <row r="19" spans="1:12" ht="49.9" customHeight="1" x14ac:dyDescent="0.2">
      <c r="A19" s="276">
        <v>7</v>
      </c>
      <c r="B19" s="183" t="s">
        <v>493</v>
      </c>
      <c r="C19" s="184" t="s">
        <v>175</v>
      </c>
      <c r="D19" s="184" t="s">
        <v>531</v>
      </c>
      <c r="E19" s="200" t="str">
        <f>VLOOKUP(A19,Equipes!A:J,2,FALSE)</f>
        <v>M</v>
      </c>
      <c r="F19" s="201">
        <f>ROUND(VLOOKUP(A19,Equipes!$A$2:$J$41,10,0),0)</f>
        <v>49</v>
      </c>
      <c r="G19" s="473">
        <v>7.0474537037036988E-2</v>
      </c>
      <c r="H19" s="21">
        <f t="shared" si="1"/>
        <v>1.3668981481481435E-2</v>
      </c>
      <c r="I19" s="405">
        <f t="shared" si="2"/>
        <v>7.6851851851851144E-3</v>
      </c>
      <c r="J19" s="406">
        <v>15</v>
      </c>
      <c r="K19" s="407">
        <f>VLOOKUP(A19,'Cl Catégories'!B:K,10,0)</f>
        <v>9</v>
      </c>
      <c r="L19" s="4" t="str">
        <f t="shared" si="0"/>
        <v/>
      </c>
    </row>
    <row r="20" spans="1:12" ht="49.9" customHeight="1" x14ac:dyDescent="0.2">
      <c r="A20" s="276">
        <v>18</v>
      </c>
      <c r="B20" s="183" t="s">
        <v>401</v>
      </c>
      <c r="C20" s="184" t="s">
        <v>512</v>
      </c>
      <c r="D20" s="184" t="s">
        <v>542</v>
      </c>
      <c r="E20" s="403" t="str">
        <f>VLOOKUP(A20,Equipes!A:J,2,FALSE)</f>
        <v>H</v>
      </c>
      <c r="F20" s="404">
        <f>ROUND(VLOOKUP(A20,Equipes!$A$2:$J$41,10,0),0)</f>
        <v>58</v>
      </c>
      <c r="G20" s="473">
        <v>7.0578703703703671E-2</v>
      </c>
      <c r="H20" s="21">
        <f t="shared" si="1"/>
        <v>1.3773148148148118E-2</v>
      </c>
      <c r="I20" s="405">
        <f t="shared" si="2"/>
        <v>7.7893518518517973E-3</v>
      </c>
      <c r="J20" s="406">
        <v>16</v>
      </c>
      <c r="K20" s="407">
        <f>VLOOKUP(A20,'Cl Catégories'!B:K,10,0)</f>
        <v>7</v>
      </c>
      <c r="L20" s="4" t="str">
        <f t="shared" si="0"/>
        <v/>
      </c>
    </row>
    <row r="21" spans="1:12" ht="49.9" customHeight="1" x14ac:dyDescent="0.2">
      <c r="A21" s="276">
        <v>22</v>
      </c>
      <c r="B21" s="183" t="s">
        <v>357</v>
      </c>
      <c r="C21" s="184" t="s">
        <v>515</v>
      </c>
      <c r="D21" s="184" t="s">
        <v>546</v>
      </c>
      <c r="E21" s="403" t="str">
        <f>VLOOKUP(A21,Equipes!A:J,2,FALSE)</f>
        <v>H</v>
      </c>
      <c r="F21" s="404">
        <f>ROUND(VLOOKUP(A21,Equipes!$A$2:$J$41,10,0),0)</f>
        <v>52</v>
      </c>
      <c r="G21" s="473">
        <v>7.067129629629626E-2</v>
      </c>
      <c r="H21" s="21">
        <f>IF(G21&lt;"99:99:99",G21-$G$4,"")</f>
        <v>1.3865740740740706E-2</v>
      </c>
      <c r="I21" s="405">
        <f t="shared" si="2"/>
        <v>7.8819444444443859E-3</v>
      </c>
      <c r="J21" s="406">
        <v>17</v>
      </c>
      <c r="K21" s="407">
        <f>VLOOKUP(A21,'Cl Catégories'!B:K,10,0)</f>
        <v>8</v>
      </c>
      <c r="L21" s="4" t="str">
        <f t="shared" si="0"/>
        <v/>
      </c>
    </row>
    <row r="22" spans="1:12" ht="49.9" customHeight="1" x14ac:dyDescent="0.2">
      <c r="A22" s="276">
        <v>14</v>
      </c>
      <c r="B22" s="183" t="s">
        <v>394</v>
      </c>
      <c r="C22" s="184" t="s">
        <v>508</v>
      </c>
      <c r="D22" s="184" t="s">
        <v>538</v>
      </c>
      <c r="E22" s="200" t="str">
        <f>VLOOKUP(A22,Equipes!A:J,2,FALSE)</f>
        <v>M</v>
      </c>
      <c r="F22" s="201">
        <f>ROUND(VLOOKUP(A22,Equipes!$A$2:$J$41,10,0),0)</f>
        <v>50</v>
      </c>
      <c r="G22" s="473">
        <v>7.1006944444444442E-2</v>
      </c>
      <c r="H22" s="21">
        <f>IF(G22&lt;"99:99:99",G22-$G$4,"")</f>
        <v>1.4201388888888888E-2</v>
      </c>
      <c r="I22" s="405">
        <f t="shared" si="2"/>
        <v>8.217592592592568E-3</v>
      </c>
      <c r="J22" s="406">
        <v>18</v>
      </c>
      <c r="K22" s="407">
        <f>VLOOKUP(A22,'Cl Catégories'!B:K,10,0)</f>
        <v>10</v>
      </c>
      <c r="L22" s="4" t="str">
        <f t="shared" si="0"/>
        <v/>
      </c>
    </row>
    <row r="23" spans="1:12" ht="49.9" customHeight="1" x14ac:dyDescent="0.2">
      <c r="A23" s="276">
        <v>9</v>
      </c>
      <c r="B23" s="183" t="s">
        <v>418</v>
      </c>
      <c r="C23" s="184" t="s">
        <v>504</v>
      </c>
      <c r="D23" s="184" t="s">
        <v>533</v>
      </c>
      <c r="E23" s="200" t="str">
        <f>VLOOKUP(A23,Equipes!A:J,2,FALSE)</f>
        <v>M</v>
      </c>
      <c r="F23" s="201">
        <f>ROUND(VLOOKUP(A23,Equipes!$A$2:$J$41,10,0),0)</f>
        <v>53</v>
      </c>
      <c r="G23" s="473">
        <v>7.1944444444444478E-2</v>
      </c>
      <c r="H23" s="21">
        <f>IF(G23&lt;"99:99:99",G23-$G$4,"")</f>
        <v>1.5138888888888924E-2</v>
      </c>
      <c r="I23" s="166">
        <f t="shared" si="2"/>
        <v>9.1550925925926036E-3</v>
      </c>
      <c r="J23" s="194">
        <v>19</v>
      </c>
      <c r="K23" s="176">
        <f>VLOOKUP(A23,'Cl Catégories'!B:K,10,0)</f>
        <v>11</v>
      </c>
      <c r="L23" s="4" t="str">
        <f t="shared" si="0"/>
        <v/>
      </c>
    </row>
    <row r="24" spans="1:12" ht="49.9" customHeight="1" x14ac:dyDescent="0.2">
      <c r="A24" s="276">
        <v>2</v>
      </c>
      <c r="B24" s="183" t="s">
        <v>351</v>
      </c>
      <c r="C24" s="184" t="s">
        <v>500</v>
      </c>
      <c r="D24" s="184" t="s">
        <v>526</v>
      </c>
      <c r="E24" s="200" t="str">
        <f>VLOOKUP(A24,Equipes!A:J,2,FALSE)</f>
        <v>M</v>
      </c>
      <c r="F24" s="201">
        <f>ROUND(VLOOKUP(A24,Equipes!$A$2:$J$41,10,0),0)</f>
        <v>55</v>
      </c>
      <c r="G24" s="473">
        <v>7.2071759259259294E-2</v>
      </c>
      <c r="H24" s="21">
        <f t="shared" ref="H24:H44" si="3">IF(G24&lt;"99:99:99",G24-$G$4,"")</f>
        <v>1.526620370370374E-2</v>
      </c>
      <c r="I24" s="166">
        <f t="shared" si="2"/>
        <v>9.2824074074074198E-3</v>
      </c>
      <c r="J24" s="194">
        <v>20</v>
      </c>
      <c r="K24" s="176">
        <f>VLOOKUP(A24,'Cl Catégories'!B:K,10,0)</f>
        <v>12</v>
      </c>
      <c r="L24" s="4" t="str">
        <f>IF(G24=G23,"ExAequo","")</f>
        <v/>
      </c>
    </row>
    <row r="25" spans="1:12" ht="49.9" customHeight="1" x14ac:dyDescent="0.2">
      <c r="A25" s="276">
        <v>26</v>
      </c>
      <c r="B25" s="183" t="s">
        <v>363</v>
      </c>
      <c r="C25" s="184" t="s">
        <v>519</v>
      </c>
      <c r="D25" s="184" t="s">
        <v>550</v>
      </c>
      <c r="E25" s="403" t="str">
        <f>VLOOKUP(A25,Equipes!A:J,2,FALSE)</f>
        <v>M</v>
      </c>
      <c r="F25" s="404">
        <f>ROUND(VLOOKUP(A25,Equipes!$A$2:$J$41,10,0),0)</f>
        <v>56</v>
      </c>
      <c r="G25" s="473">
        <v>7.3958333333333293E-2</v>
      </c>
      <c r="H25" s="21">
        <f t="shared" si="3"/>
        <v>1.7152777777777739E-2</v>
      </c>
      <c r="I25" s="166">
        <f t="shared" si="2"/>
        <v>1.1168981481481419E-2</v>
      </c>
      <c r="J25" s="194">
        <v>21</v>
      </c>
      <c r="K25" s="176">
        <f>VLOOKUP(A25,'Cl Catégories'!B:K,10,0)</f>
        <v>13</v>
      </c>
      <c r="L25" s="4" t="str">
        <f t="shared" ref="L25:L44" si="4">IF(G25=G24,"ExAequo","")</f>
        <v/>
      </c>
    </row>
    <row r="26" spans="1:12" ht="49.9" customHeight="1" x14ac:dyDescent="0.2">
      <c r="A26" s="276">
        <v>4</v>
      </c>
      <c r="B26" s="183" t="s">
        <v>311</v>
      </c>
      <c r="C26" s="184" t="s">
        <v>502</v>
      </c>
      <c r="D26" s="184" t="s">
        <v>528</v>
      </c>
      <c r="E26" s="403" t="str">
        <f>VLOOKUP(A26,Equipes!A:J,2,FALSE)</f>
        <v>H</v>
      </c>
      <c r="F26" s="404">
        <f>ROUND(VLOOKUP(A26,Equipes!$A$2:$J$41,10,0),0)</f>
        <v>46</v>
      </c>
      <c r="G26" s="473">
        <v>7.4618055555555562E-2</v>
      </c>
      <c r="H26" s="21">
        <f t="shared" si="3"/>
        <v>1.7812500000000009E-2</v>
      </c>
      <c r="I26" s="166">
        <f t="shared" si="2"/>
        <v>1.1828703703703689E-2</v>
      </c>
      <c r="J26" s="194">
        <v>22</v>
      </c>
      <c r="K26" s="176">
        <f>VLOOKUP(A26,'Cl Catégories'!B:K,10,0)</f>
        <v>9</v>
      </c>
      <c r="L26" s="4" t="str">
        <f t="shared" si="4"/>
        <v/>
      </c>
    </row>
    <row r="27" spans="1:12" ht="49.9" customHeight="1" x14ac:dyDescent="0.2">
      <c r="A27" s="276">
        <v>29</v>
      </c>
      <c r="B27" s="183" t="s">
        <v>375</v>
      </c>
      <c r="C27" s="184" t="s">
        <v>520</v>
      </c>
      <c r="D27" s="184" t="s">
        <v>553</v>
      </c>
      <c r="E27" s="403" t="str">
        <f>VLOOKUP(A27,Equipes!A:J,2,FALSE)</f>
        <v>H</v>
      </c>
      <c r="F27" s="404">
        <f>ROUND(VLOOKUP(A27,Equipes!$A$2:$J$41,10,0),0)</f>
        <v>57</v>
      </c>
      <c r="G27" s="473">
        <v>7.5057870370370428E-2</v>
      </c>
      <c r="H27" s="21">
        <f t="shared" si="3"/>
        <v>1.8252314814814874E-2</v>
      </c>
      <c r="I27" s="166">
        <f t="shared" si="2"/>
        <v>1.2268518518518554E-2</v>
      </c>
      <c r="J27" s="194">
        <v>23</v>
      </c>
      <c r="K27" s="176">
        <f>VLOOKUP(A27,'Cl Catégories'!B:K,10,0)</f>
        <v>10</v>
      </c>
      <c r="L27" s="4" t="str">
        <f t="shared" si="4"/>
        <v/>
      </c>
    </row>
    <row r="28" spans="1:12" ht="49.9" customHeight="1" x14ac:dyDescent="0.2">
      <c r="A28" s="276">
        <v>5</v>
      </c>
      <c r="B28" s="183" t="s">
        <v>436</v>
      </c>
      <c r="C28" s="184" t="s">
        <v>173</v>
      </c>
      <c r="D28" s="184" t="s">
        <v>529</v>
      </c>
      <c r="E28" s="403" t="str">
        <f>VLOOKUP(A28,Equipes!A:J,2,FALSE)</f>
        <v>M</v>
      </c>
      <c r="F28" s="404">
        <f>ROUND(VLOOKUP(A28,Equipes!$A$2:$J$41,10,0),0)</f>
        <v>50</v>
      </c>
      <c r="G28" s="473">
        <v>7.5833333333333364E-2</v>
      </c>
      <c r="H28" s="21">
        <f t="shared" si="3"/>
        <v>1.902777777777781E-2</v>
      </c>
      <c r="I28" s="166">
        <f t="shared" si="2"/>
        <v>1.304398148148149E-2</v>
      </c>
      <c r="J28" s="194">
        <v>24</v>
      </c>
      <c r="K28" s="176">
        <f>VLOOKUP(A28,'Cl Catégories'!B:K,10,0)</f>
        <v>14</v>
      </c>
      <c r="L28" s="4" t="str">
        <f t="shared" si="4"/>
        <v/>
      </c>
    </row>
    <row r="29" spans="1:12" ht="49.9" customHeight="1" x14ac:dyDescent="0.2">
      <c r="A29" s="276">
        <v>11</v>
      </c>
      <c r="B29" s="183" t="s">
        <v>333</v>
      </c>
      <c r="C29" s="184" t="s">
        <v>503</v>
      </c>
      <c r="D29" s="184" t="s">
        <v>535</v>
      </c>
      <c r="E29" s="200" t="str">
        <f>VLOOKUP(A29,Equipes!A:J,2,FALSE)</f>
        <v>H</v>
      </c>
      <c r="F29" s="201">
        <f>ROUND(VLOOKUP(A29,Equipes!$A$2:$J$41,10,0),0)</f>
        <v>51</v>
      </c>
      <c r="G29" s="473">
        <v>7.7025462962962976E-2</v>
      </c>
      <c r="H29" s="21">
        <f t="shared" si="3"/>
        <v>2.0219907407407423E-2</v>
      </c>
      <c r="I29" s="166">
        <f t="shared" si="2"/>
        <v>1.4236111111111102E-2</v>
      </c>
      <c r="J29" s="194">
        <v>25</v>
      </c>
      <c r="K29" s="176">
        <f>VLOOKUP(A29,'Cl Catégories'!B:K,10,0)</f>
        <v>11</v>
      </c>
      <c r="L29" s="4" t="str">
        <f t="shared" si="4"/>
        <v/>
      </c>
    </row>
    <row r="30" spans="1:12" ht="49.9" customHeight="1" x14ac:dyDescent="0.2">
      <c r="A30" s="276">
        <v>23</v>
      </c>
      <c r="B30" s="183" t="s">
        <v>464</v>
      </c>
      <c r="C30" s="184" t="s">
        <v>516</v>
      </c>
      <c r="D30" s="184" t="s">
        <v>547</v>
      </c>
      <c r="E30" s="200" t="str">
        <f>VLOOKUP(A30,Equipes!A:J,2,FALSE)</f>
        <v>M</v>
      </c>
      <c r="F30" s="201">
        <f>ROUND(VLOOKUP(A30,Equipes!$A$2:$J$41,10,0),0)</f>
        <v>50</v>
      </c>
      <c r="G30" s="473">
        <v>7.8495370370370354E-2</v>
      </c>
      <c r="H30" s="21">
        <f t="shared" si="3"/>
        <v>2.1689814814814801E-2</v>
      </c>
      <c r="I30" s="166">
        <f t="shared" si="2"/>
        <v>1.570601851851848E-2</v>
      </c>
      <c r="J30" s="194">
        <v>26</v>
      </c>
      <c r="K30" s="176">
        <f>VLOOKUP(A30,'Cl Catégories'!B:K,10,0)</f>
        <v>15</v>
      </c>
      <c r="L30" s="4" t="str">
        <f t="shared" si="4"/>
        <v/>
      </c>
    </row>
    <row r="31" spans="1:12" ht="49.9" customHeight="1" x14ac:dyDescent="0.2">
      <c r="A31" s="276">
        <v>31</v>
      </c>
      <c r="B31" s="183" t="s">
        <v>430</v>
      </c>
      <c r="C31" s="184" t="s">
        <v>522</v>
      </c>
      <c r="D31" s="184" t="s">
        <v>555</v>
      </c>
      <c r="E31" s="403" t="str">
        <f>VLOOKUP(A31,Equipes!A:J,2,FALSE)</f>
        <v>M</v>
      </c>
      <c r="F31" s="404">
        <f>ROUND(VLOOKUP(A31,Equipes!$A$2:$J$41,10,0),0)</f>
        <v>53</v>
      </c>
      <c r="G31" s="473">
        <v>8.1099537037037039E-2</v>
      </c>
      <c r="H31" s="21">
        <f t="shared" si="3"/>
        <v>2.4293981481481486E-2</v>
      </c>
      <c r="I31" s="166">
        <f t="shared" si="2"/>
        <v>1.8310185185185165E-2</v>
      </c>
      <c r="J31" s="194">
        <v>27</v>
      </c>
      <c r="K31" s="176">
        <f>VLOOKUP(A31,'Cl Catégories'!B:K,10,0)</f>
        <v>16</v>
      </c>
      <c r="L31" s="4" t="str">
        <f t="shared" si="4"/>
        <v/>
      </c>
    </row>
    <row r="32" spans="1:12" ht="49.9" customHeight="1" x14ac:dyDescent="0.2">
      <c r="A32" s="276">
        <v>1</v>
      </c>
      <c r="B32" s="183" t="s">
        <v>311</v>
      </c>
      <c r="C32" s="184" t="s">
        <v>501</v>
      </c>
      <c r="D32" s="184" t="s">
        <v>525</v>
      </c>
      <c r="E32" s="403" t="str">
        <f>VLOOKUP(A32,Equipes!A:J,2,FALSE)</f>
        <v>M</v>
      </c>
      <c r="F32" s="404">
        <f>ROUND(VLOOKUP(A32,Equipes!$A$2:$J$41,10,0),0)</f>
        <v>49</v>
      </c>
      <c r="G32" s="299">
        <v>8.1168981481481453E-2</v>
      </c>
      <c r="H32" s="21">
        <f t="shared" si="3"/>
        <v>2.43634259259259E-2</v>
      </c>
      <c r="I32" s="166">
        <f t="shared" si="2"/>
        <v>1.8379629629629579E-2</v>
      </c>
      <c r="J32" s="194">
        <v>28</v>
      </c>
      <c r="K32" s="176">
        <f>VLOOKUP(A32,'Cl Catégories'!B:K,10,0)</f>
        <v>17</v>
      </c>
      <c r="L32" s="4" t="str">
        <f t="shared" si="4"/>
        <v/>
      </c>
    </row>
    <row r="33" spans="1:12" ht="49.9" customHeight="1" x14ac:dyDescent="0.2">
      <c r="A33" s="276">
        <v>3</v>
      </c>
      <c r="B33" s="183" t="s">
        <v>328</v>
      </c>
      <c r="C33" s="184" t="s">
        <v>499</v>
      </c>
      <c r="D33" s="184" t="s">
        <v>527</v>
      </c>
      <c r="E33" s="403" t="str">
        <f>VLOOKUP(A33,Equipes!A:J,2,FALSE)</f>
        <v>M</v>
      </c>
      <c r="F33" s="404">
        <f>ROUND(VLOOKUP(A33,Equipes!$A$2:$J$41,10,0),0)</f>
        <v>55</v>
      </c>
      <c r="G33" s="473">
        <v>8.181712962962967E-2</v>
      </c>
      <c r="H33" s="21">
        <f t="shared" si="3"/>
        <v>2.5011574074074117E-2</v>
      </c>
      <c r="I33" s="166">
        <f t="shared" si="2"/>
        <v>1.9027777777777796E-2</v>
      </c>
      <c r="J33" s="194">
        <v>29</v>
      </c>
      <c r="K33" s="176">
        <f>VLOOKUP(A33,'Cl Catégories'!B:K,10,0)</f>
        <v>18</v>
      </c>
      <c r="L33" s="4" t="str">
        <f t="shared" si="4"/>
        <v/>
      </c>
    </row>
    <row r="34" spans="1:12" ht="49.9" customHeight="1" x14ac:dyDescent="0.2">
      <c r="A34" s="276">
        <v>27</v>
      </c>
      <c r="B34" s="183" t="s">
        <v>406</v>
      </c>
      <c r="C34" s="184" t="s">
        <v>517</v>
      </c>
      <c r="D34" s="184" t="s">
        <v>551</v>
      </c>
      <c r="E34" s="403" t="str">
        <f>VLOOKUP(A34,Equipes!A:J,2,FALSE)</f>
        <v>F</v>
      </c>
      <c r="F34" s="404">
        <f>ROUND(VLOOKUP(A34,Equipes!$A$2:$J$41,10,0),0)</f>
        <v>47</v>
      </c>
      <c r="G34" s="473">
        <v>8.318287037037031E-2</v>
      </c>
      <c r="H34" s="21">
        <f t="shared" si="3"/>
        <v>2.6377314814814756E-2</v>
      </c>
      <c r="I34" s="166">
        <f t="shared" si="2"/>
        <v>2.0393518518518436E-2</v>
      </c>
      <c r="J34" s="194">
        <v>30</v>
      </c>
      <c r="K34" s="176">
        <f>VLOOKUP(A34,'Cl Catégories'!B:K,10,0)</f>
        <v>1</v>
      </c>
      <c r="L34" s="4" t="str">
        <f t="shared" si="4"/>
        <v/>
      </c>
    </row>
    <row r="35" spans="1:12" ht="49.9" customHeight="1" x14ac:dyDescent="0.2">
      <c r="A35" s="276">
        <v>17</v>
      </c>
      <c r="B35" s="183" t="s">
        <v>311</v>
      </c>
      <c r="C35" s="184" t="s">
        <v>510</v>
      </c>
      <c r="D35" s="184" t="s">
        <v>541</v>
      </c>
      <c r="E35" s="200" t="str">
        <f>VLOOKUP(A35,Equipes!A:J,2,FALSE)</f>
        <v>F</v>
      </c>
      <c r="F35" s="201">
        <f>ROUND(VLOOKUP(A35,Equipes!$A$2:$J$41,10,0),0)</f>
        <v>55</v>
      </c>
      <c r="G35" s="473">
        <v>8.4143518518518479E-2</v>
      </c>
      <c r="H35" s="21">
        <f t="shared" si="3"/>
        <v>2.7337962962962925E-2</v>
      </c>
      <c r="I35" s="166">
        <f t="shared" si="2"/>
        <v>2.1354166666666605E-2</v>
      </c>
      <c r="J35" s="194">
        <v>31</v>
      </c>
      <c r="K35" s="176">
        <f>VLOOKUP(A35,'Cl Catégories'!B:K,10,0)</f>
        <v>2</v>
      </c>
      <c r="L35" s="4" t="str">
        <f t="shared" si="4"/>
        <v/>
      </c>
    </row>
    <row r="36" spans="1:12" ht="49.9" customHeight="1" x14ac:dyDescent="0.2">
      <c r="A36" s="276">
        <v>32</v>
      </c>
      <c r="B36" s="183" t="s">
        <v>333</v>
      </c>
      <c r="C36" s="184" t="s">
        <v>524</v>
      </c>
      <c r="D36" s="184" t="s">
        <v>556</v>
      </c>
      <c r="E36" s="200" t="str">
        <f>VLOOKUP(A36,Equipes!A:J,2,FALSE)</f>
        <v>H</v>
      </c>
      <c r="F36" s="201">
        <f>ROUND(VLOOKUP(A36,Equipes!$A$2:$J$41,10,0),0)</f>
        <v>43</v>
      </c>
      <c r="G36" s="299" t="s">
        <v>296</v>
      </c>
      <c r="H36" s="21" t="str">
        <f t="shared" si="3"/>
        <v/>
      </c>
      <c r="I36" s="166" t="str">
        <f t="shared" si="2"/>
        <v/>
      </c>
      <c r="J36" s="194">
        <v>32</v>
      </c>
      <c r="K36" s="176">
        <f>VLOOKUP(A36,'Cl Catégories'!B:K,10,0)</f>
        <v>12</v>
      </c>
      <c r="L36" s="4" t="str">
        <f t="shared" si="4"/>
        <v/>
      </c>
    </row>
    <row r="37" spans="1:12" ht="49.9" customHeight="1" x14ac:dyDescent="0.2">
      <c r="A37" s="276">
        <v>33</v>
      </c>
      <c r="B37" s="183" t="s">
        <v>242</v>
      </c>
      <c r="C37" s="184" t="s">
        <v>242</v>
      </c>
      <c r="D37" s="184" t="s">
        <v>243</v>
      </c>
      <c r="E37" s="200" t="str">
        <f>VLOOKUP(A37,Equipes!A:J,2,FALSE)</f>
        <v>X</v>
      </c>
      <c r="F37" s="201">
        <f>ROUND(VLOOKUP(A37,Equipes!$A$2:$J$41,10,0),0)</f>
        <v>0</v>
      </c>
      <c r="G37" s="299" t="s">
        <v>296</v>
      </c>
      <c r="H37" s="21" t="str">
        <f t="shared" si="3"/>
        <v/>
      </c>
      <c r="I37" s="166" t="str">
        <f t="shared" si="2"/>
        <v/>
      </c>
      <c r="J37" s="194">
        <v>33</v>
      </c>
      <c r="K37" s="176">
        <f>VLOOKUP(A37,'Cl Catégories'!B:K,10,0)</f>
        <v>1</v>
      </c>
      <c r="L37" s="4" t="str">
        <f t="shared" si="4"/>
        <v>ExAequo</v>
      </c>
    </row>
    <row r="38" spans="1:12" ht="49.9" customHeight="1" x14ac:dyDescent="0.2">
      <c r="A38" s="276">
        <v>34</v>
      </c>
      <c r="B38" s="183" t="s">
        <v>242</v>
      </c>
      <c r="C38" s="184" t="s">
        <v>242</v>
      </c>
      <c r="D38" s="184" t="s">
        <v>243</v>
      </c>
      <c r="E38" s="200" t="str">
        <f>VLOOKUP(A38,Equipes!A:J,2,FALSE)</f>
        <v>X</v>
      </c>
      <c r="F38" s="201">
        <f>ROUND(VLOOKUP(A38,Equipes!$A$2:$J$41,10,0),0)</f>
        <v>0</v>
      </c>
      <c r="G38" s="299" t="s">
        <v>296</v>
      </c>
      <c r="H38" s="21" t="str">
        <f t="shared" si="3"/>
        <v/>
      </c>
      <c r="I38" s="166" t="str">
        <f t="shared" si="2"/>
        <v/>
      </c>
      <c r="J38" s="194">
        <v>34</v>
      </c>
      <c r="K38" s="176">
        <f>VLOOKUP(A38,'Cl Catégories'!B:K,10,0)</f>
        <v>2</v>
      </c>
      <c r="L38" s="4" t="str">
        <f t="shared" si="4"/>
        <v>ExAequo</v>
      </c>
    </row>
    <row r="39" spans="1:12" ht="49.9" customHeight="1" x14ac:dyDescent="0.2">
      <c r="A39" s="276">
        <v>35</v>
      </c>
      <c r="B39" s="183" t="s">
        <v>242</v>
      </c>
      <c r="C39" s="184" t="s">
        <v>242</v>
      </c>
      <c r="D39" s="184" t="s">
        <v>243</v>
      </c>
      <c r="E39" s="200" t="str">
        <f>VLOOKUP(A39,Equipes!A:J,2,FALSE)</f>
        <v>X</v>
      </c>
      <c r="F39" s="201">
        <f>ROUND(VLOOKUP(A39,Equipes!$A$2:$J$41,10,0),0)</f>
        <v>0</v>
      </c>
      <c r="G39" s="299" t="s">
        <v>296</v>
      </c>
      <c r="H39" s="21" t="str">
        <f t="shared" si="3"/>
        <v/>
      </c>
      <c r="I39" s="166" t="str">
        <f t="shared" si="2"/>
        <v/>
      </c>
      <c r="J39" s="194">
        <v>35</v>
      </c>
      <c r="K39" s="176">
        <f>VLOOKUP(A39,'Cl Catégories'!B:K,10,0)</f>
        <v>3</v>
      </c>
      <c r="L39" s="4" t="str">
        <f t="shared" si="4"/>
        <v>ExAequo</v>
      </c>
    </row>
    <row r="40" spans="1:12" ht="49.9" customHeight="1" x14ac:dyDescent="0.2">
      <c r="A40" s="276">
        <v>36</v>
      </c>
      <c r="B40" s="183" t="s">
        <v>242</v>
      </c>
      <c r="C40" s="184" t="s">
        <v>242</v>
      </c>
      <c r="D40" s="184" t="s">
        <v>243</v>
      </c>
      <c r="E40" s="200" t="str">
        <f>VLOOKUP(A40,Equipes!A:J,2,FALSE)</f>
        <v>X</v>
      </c>
      <c r="F40" s="201">
        <f>ROUND(VLOOKUP(A40,Equipes!$A$2:$J$41,10,0),0)</f>
        <v>0</v>
      </c>
      <c r="G40" s="299" t="s">
        <v>296</v>
      </c>
      <c r="H40" s="21" t="str">
        <f t="shared" si="3"/>
        <v/>
      </c>
      <c r="I40" s="166" t="str">
        <f t="shared" si="2"/>
        <v/>
      </c>
      <c r="J40" s="194">
        <v>36</v>
      </c>
      <c r="K40" s="176">
        <f>VLOOKUP(A40,'Cl Catégories'!B:K,10,0)</f>
        <v>4</v>
      </c>
      <c r="L40" s="4" t="str">
        <f t="shared" si="4"/>
        <v>ExAequo</v>
      </c>
    </row>
    <row r="41" spans="1:12" ht="49.9" customHeight="1" x14ac:dyDescent="0.2">
      <c r="A41" s="276">
        <v>37</v>
      </c>
      <c r="B41" s="183" t="s">
        <v>242</v>
      </c>
      <c r="C41" s="184" t="s">
        <v>242</v>
      </c>
      <c r="D41" s="184" t="s">
        <v>243</v>
      </c>
      <c r="E41" s="200" t="str">
        <f>VLOOKUP(A41,Equipes!A:J,2,FALSE)</f>
        <v>X</v>
      </c>
      <c r="F41" s="201">
        <f>ROUND(VLOOKUP(A41,Equipes!$A$2:$J$41,10,0),0)</f>
        <v>0</v>
      </c>
      <c r="G41" s="299" t="s">
        <v>296</v>
      </c>
      <c r="H41" s="21" t="str">
        <f t="shared" si="3"/>
        <v/>
      </c>
      <c r="I41" s="166" t="str">
        <f t="shared" si="2"/>
        <v/>
      </c>
      <c r="J41" s="194">
        <v>37</v>
      </c>
      <c r="K41" s="176">
        <f>VLOOKUP(A41,'Cl Catégories'!B:K,10,0)</f>
        <v>5</v>
      </c>
      <c r="L41" s="4" t="str">
        <f t="shared" si="4"/>
        <v>ExAequo</v>
      </c>
    </row>
    <row r="42" spans="1:12" ht="49.9" customHeight="1" x14ac:dyDescent="0.2">
      <c r="A42" s="276">
        <v>38</v>
      </c>
      <c r="B42" s="183" t="s">
        <v>242</v>
      </c>
      <c r="C42" s="184" t="s">
        <v>242</v>
      </c>
      <c r="D42" s="184" t="s">
        <v>243</v>
      </c>
      <c r="E42" s="200" t="str">
        <f>VLOOKUP(A42,Equipes!A:J,2,FALSE)</f>
        <v>X</v>
      </c>
      <c r="F42" s="201">
        <f>ROUND(VLOOKUP(A42,Equipes!$A$2:$J$41,10,0),0)</f>
        <v>0</v>
      </c>
      <c r="G42" s="299" t="s">
        <v>296</v>
      </c>
      <c r="H42" s="21" t="str">
        <f t="shared" si="3"/>
        <v/>
      </c>
      <c r="I42" s="166" t="str">
        <f t="shared" si="2"/>
        <v/>
      </c>
      <c r="J42" s="194">
        <v>38</v>
      </c>
      <c r="K42" s="176">
        <f>VLOOKUP(A42,'Cl Catégories'!B:K,10,0)</f>
        <v>6</v>
      </c>
      <c r="L42" s="4" t="str">
        <f t="shared" si="4"/>
        <v>ExAequo</v>
      </c>
    </row>
    <row r="43" spans="1:12" ht="49.9" customHeight="1" x14ac:dyDescent="0.2">
      <c r="A43" s="276">
        <v>39</v>
      </c>
      <c r="B43" s="183" t="s">
        <v>242</v>
      </c>
      <c r="C43" s="184" t="s">
        <v>242</v>
      </c>
      <c r="D43" s="184" t="s">
        <v>243</v>
      </c>
      <c r="E43" s="200" t="str">
        <f>VLOOKUP(A43,Equipes!A:J,2,FALSE)</f>
        <v>X</v>
      </c>
      <c r="F43" s="201">
        <f>ROUND(VLOOKUP(A43,Equipes!$A$2:$J$41,10,0),0)</f>
        <v>0</v>
      </c>
      <c r="G43" s="299" t="s">
        <v>296</v>
      </c>
      <c r="H43" s="21" t="str">
        <f t="shared" si="3"/>
        <v/>
      </c>
      <c r="I43" s="166" t="str">
        <f t="shared" si="2"/>
        <v/>
      </c>
      <c r="J43" s="194">
        <v>39</v>
      </c>
      <c r="K43" s="176">
        <f>VLOOKUP(A43,'Cl Catégories'!B:K,10,0)</f>
        <v>1</v>
      </c>
      <c r="L43" s="4" t="str">
        <f t="shared" si="4"/>
        <v>ExAequo</v>
      </c>
    </row>
    <row r="44" spans="1:12" ht="49.9" customHeight="1" thickBot="1" x14ac:dyDescent="0.25">
      <c r="A44" s="276">
        <v>40</v>
      </c>
      <c r="B44" s="258" t="s">
        <v>242</v>
      </c>
      <c r="C44" s="259" t="s">
        <v>242</v>
      </c>
      <c r="D44" s="259" t="s">
        <v>243</v>
      </c>
      <c r="E44" s="200" t="str">
        <f>VLOOKUP(A44,Equipes!A:J,2,FALSE)</f>
        <v>X</v>
      </c>
      <c r="F44" s="201">
        <f>ROUND(VLOOKUP(A44,Equipes!$A$2:$J$41,10,0),0)</f>
        <v>0</v>
      </c>
      <c r="G44" s="299" t="s">
        <v>296</v>
      </c>
      <c r="H44" s="21" t="str">
        <f t="shared" si="3"/>
        <v/>
      </c>
      <c r="I44" s="166" t="str">
        <f t="shared" si="2"/>
        <v/>
      </c>
      <c r="J44" s="195">
        <v>40</v>
      </c>
      <c r="K44" s="176">
        <f>VLOOKUP(A44,'Cl Catégories'!B:K,10,0)</f>
        <v>2</v>
      </c>
      <c r="L44" s="4" t="str">
        <f t="shared" si="4"/>
        <v>ExAequo</v>
      </c>
    </row>
    <row r="45" spans="1:12" ht="30" customHeight="1" thickTop="1" x14ac:dyDescent="0.2"/>
    <row r="46" spans="1:12" ht="30" customHeight="1" x14ac:dyDescent="0.2"/>
    <row r="47" spans="1:12" ht="30" customHeight="1" x14ac:dyDescent="0.2"/>
    <row r="48" spans="1:12" ht="30" customHeight="1" x14ac:dyDescent="0.2"/>
    <row r="49" ht="30" customHeight="1" x14ac:dyDescent="0.2"/>
    <row r="50" ht="30" customHeight="1" x14ac:dyDescent="0.2"/>
    <row r="51" ht="30" customHeight="1" x14ac:dyDescent="0.2"/>
    <row r="52" ht="30" customHeight="1" x14ac:dyDescent="0.2"/>
    <row r="53" ht="30" customHeight="1" x14ac:dyDescent="0.2"/>
    <row r="54" ht="30" customHeight="1" x14ac:dyDescent="0.2"/>
    <row r="55" ht="30" customHeight="1" x14ac:dyDescent="0.2"/>
    <row r="56" ht="30" customHeight="1" x14ac:dyDescent="0.2"/>
    <row r="57" ht="30" customHeight="1" x14ac:dyDescent="0.2"/>
    <row r="58" ht="30" customHeight="1" x14ac:dyDescent="0.2"/>
    <row r="59" ht="30" customHeight="1" x14ac:dyDescent="0.2"/>
    <row r="60" ht="30" customHeight="1" x14ac:dyDescent="0.2"/>
    <row r="61" ht="30" customHeight="1" x14ac:dyDescent="0.2"/>
    <row r="62" ht="30" customHeight="1" x14ac:dyDescent="0.2"/>
    <row r="63" ht="30" customHeight="1" x14ac:dyDescent="0.2"/>
    <row r="64" ht="30" customHeight="1" x14ac:dyDescent="0.2"/>
    <row r="65" ht="30" customHeight="1" x14ac:dyDescent="0.2"/>
    <row r="66" ht="30" customHeight="1" x14ac:dyDescent="0.2"/>
    <row r="67" ht="30" customHeight="1" x14ac:dyDescent="0.2"/>
    <row r="68" ht="30" customHeight="1" x14ac:dyDescent="0.2"/>
    <row r="69" ht="30" customHeight="1" x14ac:dyDescent="0.2"/>
    <row r="70" ht="30" customHeight="1" x14ac:dyDescent="0.2"/>
    <row r="71" ht="30" customHeight="1" x14ac:dyDescent="0.2"/>
    <row r="72" ht="30" customHeight="1" x14ac:dyDescent="0.2"/>
    <row r="73" ht="30" customHeight="1" x14ac:dyDescent="0.2"/>
    <row r="74" ht="30" customHeight="1" x14ac:dyDescent="0.2"/>
    <row r="75" ht="30" customHeight="1" x14ac:dyDescent="0.2"/>
    <row r="76" ht="30" customHeight="1" x14ac:dyDescent="0.2"/>
    <row r="77" ht="30" customHeight="1" x14ac:dyDescent="0.2"/>
    <row r="78" ht="30" customHeight="1" x14ac:dyDescent="0.2"/>
    <row r="79" ht="30" customHeight="1" x14ac:dyDescent="0.2"/>
    <row r="80" ht="30" customHeight="1" x14ac:dyDescent="0.2"/>
    <row r="81" ht="30" customHeight="1" x14ac:dyDescent="0.2"/>
    <row r="82" ht="30" customHeight="1" x14ac:dyDescent="0.2"/>
    <row r="83" ht="30" customHeight="1" x14ac:dyDescent="0.2"/>
    <row r="84" ht="30" customHeight="1" x14ac:dyDescent="0.2"/>
    <row r="85" ht="30" customHeight="1" x14ac:dyDescent="0.2"/>
    <row r="86" ht="30" customHeight="1" x14ac:dyDescent="0.2"/>
    <row r="87" ht="30" customHeight="1" x14ac:dyDescent="0.2"/>
    <row r="88" ht="30" customHeight="1" x14ac:dyDescent="0.2"/>
    <row r="89" ht="30" customHeight="1" x14ac:dyDescent="0.2"/>
    <row r="90" ht="30" customHeight="1" x14ac:dyDescent="0.2"/>
    <row r="91" ht="30" customHeight="1" x14ac:dyDescent="0.2"/>
    <row r="92" ht="30" customHeight="1" x14ac:dyDescent="0.2"/>
    <row r="93" ht="30" customHeight="1" x14ac:dyDescent="0.2"/>
    <row r="94" ht="30" customHeight="1" x14ac:dyDescent="0.2"/>
    <row r="95" ht="30" customHeight="1" x14ac:dyDescent="0.2"/>
    <row r="96" ht="30" customHeight="1" x14ac:dyDescent="0.2"/>
    <row r="97" ht="30" customHeight="1" x14ac:dyDescent="0.2"/>
    <row r="98" ht="30" customHeight="1" x14ac:dyDescent="0.2"/>
    <row r="99" ht="30" customHeight="1" x14ac:dyDescent="0.2"/>
    <row r="100" ht="30" customHeight="1" x14ac:dyDescent="0.2"/>
    <row r="101" ht="30" customHeight="1" x14ac:dyDescent="0.2"/>
    <row r="102" ht="30" customHeight="1" x14ac:dyDescent="0.2"/>
    <row r="103" ht="30" customHeight="1" x14ac:dyDescent="0.2"/>
    <row r="104" ht="30" customHeight="1" x14ac:dyDescent="0.2"/>
    <row r="105" ht="30" customHeight="1" x14ac:dyDescent="0.2"/>
    <row r="106" ht="30" customHeight="1" x14ac:dyDescent="0.2"/>
    <row r="107" ht="30" customHeight="1" x14ac:dyDescent="0.2"/>
    <row r="108" ht="30" customHeight="1" x14ac:dyDescent="0.2"/>
    <row r="109" ht="30" customHeight="1" x14ac:dyDescent="0.2"/>
    <row r="110" ht="30" customHeight="1" x14ac:dyDescent="0.2"/>
    <row r="111" ht="30" customHeight="1" x14ac:dyDescent="0.2"/>
    <row r="112" ht="30" customHeight="1" x14ac:dyDescent="0.2"/>
    <row r="113" ht="30" customHeight="1" x14ac:dyDescent="0.2"/>
    <row r="114" ht="30" customHeight="1" x14ac:dyDescent="0.2"/>
    <row r="115" ht="30" customHeight="1" x14ac:dyDescent="0.2"/>
    <row r="116" ht="30" customHeight="1" x14ac:dyDescent="0.2"/>
    <row r="117" ht="30" customHeight="1" x14ac:dyDescent="0.2"/>
    <row r="118" ht="30" customHeight="1" x14ac:dyDescent="0.2"/>
    <row r="119" ht="30" customHeight="1" x14ac:dyDescent="0.2"/>
    <row r="120" ht="30" customHeight="1" x14ac:dyDescent="0.2"/>
    <row r="121" ht="30" customHeight="1" x14ac:dyDescent="0.2"/>
    <row r="122" ht="30" customHeight="1" x14ac:dyDescent="0.2"/>
    <row r="123" ht="30" customHeight="1" x14ac:dyDescent="0.2"/>
    <row r="124" ht="30" customHeight="1" x14ac:dyDescent="0.2"/>
    <row r="125" ht="30" customHeight="1" x14ac:dyDescent="0.2"/>
    <row r="126" ht="30" customHeight="1" x14ac:dyDescent="0.2"/>
    <row r="127" ht="30" customHeight="1" x14ac:dyDescent="0.2"/>
    <row r="128" ht="30" customHeight="1" x14ac:dyDescent="0.2"/>
    <row r="129" ht="30" customHeight="1" x14ac:dyDescent="0.2"/>
    <row r="130" ht="30" customHeight="1" x14ac:dyDescent="0.2"/>
    <row r="131" ht="30" customHeight="1" x14ac:dyDescent="0.2"/>
    <row r="132" ht="30" customHeight="1" x14ac:dyDescent="0.2"/>
    <row r="133" ht="30" customHeight="1" x14ac:dyDescent="0.2"/>
    <row r="134" ht="30" customHeight="1" x14ac:dyDescent="0.2"/>
    <row r="135" ht="30" customHeight="1" x14ac:dyDescent="0.2"/>
    <row r="136" ht="30" customHeight="1" x14ac:dyDescent="0.2"/>
    <row r="137" ht="30" customHeight="1" x14ac:dyDescent="0.2"/>
    <row r="138" ht="30" customHeight="1" x14ac:dyDescent="0.2"/>
    <row r="139" ht="30" customHeight="1" x14ac:dyDescent="0.2"/>
    <row r="140" ht="30" customHeight="1" x14ac:dyDescent="0.2"/>
    <row r="141" ht="30" customHeight="1" x14ac:dyDescent="0.2"/>
  </sheetData>
  <sheetProtection selectLockedCells="1" selectUnlockedCells="1"/>
  <autoFilter ref="A3:K3" xr:uid="{00000000-0009-0000-0000-000014000000}">
    <sortState xmlns:xlrd2="http://schemas.microsoft.com/office/spreadsheetml/2017/richdata2" ref="A5:K41">
      <sortCondition ref="G3"/>
    </sortState>
  </autoFilter>
  <sortState xmlns:xlrd2="http://schemas.microsoft.com/office/spreadsheetml/2017/richdata2" ref="A5:G44">
    <sortCondition ref="G5:G44"/>
  </sortState>
  <mergeCells count="4">
    <mergeCell ref="O8:O9"/>
    <mergeCell ref="G1:K2"/>
    <mergeCell ref="A1:D2"/>
    <mergeCell ref="E1:F2"/>
  </mergeCells>
  <conditionalFormatting sqref="H5:I44">
    <cfRule type="cellIs" dxfId="14" priority="36" operator="greaterThan">
      <formula>0.293576388888889</formula>
    </cfRule>
  </conditionalFormatting>
  <conditionalFormatting sqref="E5:E44">
    <cfRule type="cellIs" dxfId="13" priority="33" operator="equal">
      <formula>"M"</formula>
    </cfRule>
    <cfRule type="cellIs" dxfId="12" priority="34" operator="equal">
      <formula>"H"</formula>
    </cfRule>
    <cfRule type="cellIs" dxfId="11" priority="35" operator="equal">
      <formula>"F"</formula>
    </cfRule>
  </conditionalFormatting>
  <conditionalFormatting sqref="G5:G44">
    <cfRule type="cellIs" dxfId="10" priority="1" operator="greaterThan">
      <formula>0.293576388888889</formula>
    </cfRule>
  </conditionalFormatting>
  <printOptions horizontalCentered="1" verticalCentered="1"/>
  <pageMargins left="0" right="0" top="0" bottom="0" header="0.51181102362204722" footer="0.51181102362204722"/>
  <pageSetup paperSize="9" scale="49" firstPageNumber="0" fitToHeight="0" orientation="portrait" horizontalDpi="4294967293" verticalDpi="300" r:id="rId1"/>
  <headerFooter alignWithMargins="0"/>
  <legacy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sheetPr codeName="Feuil16">
    <pageSetUpPr fitToPage="1"/>
  </sheetPr>
  <dimension ref="A1:P44"/>
  <sheetViews>
    <sheetView view="pageBreakPreview" zoomScale="60" zoomScaleNormal="70" workbookViewId="0">
      <selection activeCell="A5" sqref="A5:I44"/>
    </sheetView>
  </sheetViews>
  <sheetFormatPr baseColWidth="10" defaultColWidth="11.42578125" defaultRowHeight="18" x14ac:dyDescent="0.2"/>
  <cols>
    <col min="1" max="1" width="12.28515625" style="4" customWidth="1"/>
    <col min="2" max="2" width="23.28515625" style="4" customWidth="1"/>
    <col min="3" max="3" width="22.7109375" style="4" customWidth="1"/>
    <col min="4" max="4" width="57.28515625" style="4" customWidth="1"/>
    <col min="5" max="6" width="10.28515625" style="4" customWidth="1"/>
    <col min="7" max="7" width="16" style="4" customWidth="1"/>
    <col min="8" max="8" width="16.28515625" style="4" customWidth="1"/>
    <col min="9" max="9" width="17.28515625" style="4" customWidth="1"/>
    <col min="10" max="10" width="22.28515625" style="22" customWidth="1"/>
    <col min="11" max="11" width="14.5703125" style="4" hidden="1" customWidth="1"/>
    <col min="12" max="12" width="20.7109375" style="4" hidden="1" customWidth="1"/>
    <col min="13" max="14" width="0" style="4" hidden="1" customWidth="1"/>
    <col min="15" max="15" width="0" hidden="1" customWidth="1"/>
    <col min="16" max="16" width="0" style="4" hidden="1" customWidth="1"/>
    <col min="17" max="16384" width="11.42578125" style="4"/>
  </cols>
  <sheetData>
    <row r="1" spans="1:16" ht="30" customHeight="1" thickTop="1" x14ac:dyDescent="0.2">
      <c r="A1" s="660" t="s">
        <v>223</v>
      </c>
      <c r="B1" s="661"/>
      <c r="C1" s="661"/>
      <c r="D1" s="661"/>
      <c r="E1" s="656">
        <f>'Note explicative fichier'!E3</f>
        <v>43983</v>
      </c>
      <c r="F1" s="656"/>
      <c r="G1" s="653" t="s">
        <v>237</v>
      </c>
      <c r="H1" s="653"/>
      <c r="I1" s="653"/>
      <c r="J1" s="653"/>
    </row>
    <row r="2" spans="1:16" ht="30" customHeight="1" thickBot="1" x14ac:dyDescent="0.25">
      <c r="A2" s="654"/>
      <c r="B2" s="655"/>
      <c r="C2" s="655"/>
      <c r="D2" s="655"/>
      <c r="E2" s="658"/>
      <c r="F2" s="658"/>
      <c r="G2" s="655"/>
      <c r="H2" s="655"/>
      <c r="I2" s="655"/>
      <c r="J2" s="655"/>
    </row>
    <row r="3" spans="1:16" s="5" customFormat="1" ht="55.5" customHeight="1" thickTop="1" thickBot="1" x14ac:dyDescent="0.25">
      <c r="A3" s="197" t="s">
        <v>27</v>
      </c>
      <c r="B3" s="198" t="s">
        <v>82</v>
      </c>
      <c r="C3" s="198" t="s">
        <v>128</v>
      </c>
      <c r="D3" s="198" t="s">
        <v>28</v>
      </c>
      <c r="E3" s="199"/>
      <c r="F3" s="199"/>
      <c r="G3" s="199" t="s">
        <v>238</v>
      </c>
      <c r="H3" s="199" t="s">
        <v>239</v>
      </c>
      <c r="I3" s="199" t="s">
        <v>240</v>
      </c>
      <c r="J3" s="199" t="s">
        <v>241</v>
      </c>
    </row>
    <row r="4" spans="1:16" s="5" customFormat="1" ht="54.75" thickTop="1" x14ac:dyDescent="0.2">
      <c r="A4" s="171" t="str">
        <f>'Temps corr'!A4</f>
        <v>Record</v>
      </c>
      <c r="B4" s="172" t="str">
        <f>'Temps corr'!B4</f>
        <v>POLYTECHNIQUE ( Référence 2012 )</v>
      </c>
      <c r="C4" s="172" t="str">
        <f>'Temps corr'!C4</f>
        <v>Palaiseau</v>
      </c>
      <c r="D4" s="172" t="str">
        <f>'Temps corr'!D4</f>
        <v>FERRERO Michel - Alexandre Rosinski - BOYAUD Mathieu - GODDE Olivier - THECKES Benoit</v>
      </c>
      <c r="E4" s="168"/>
      <c r="F4" s="168"/>
      <c r="G4" s="168"/>
      <c r="H4" s="173"/>
      <c r="I4" s="174"/>
      <c r="J4" s="175"/>
    </row>
    <row r="5" spans="1:16" ht="49.9" customHeight="1" x14ac:dyDescent="0.2">
      <c r="A5" s="6">
        <v>1</v>
      </c>
      <c r="B5" s="204" t="s">
        <v>311</v>
      </c>
      <c r="C5" s="204" t="s">
        <v>501</v>
      </c>
      <c r="D5" s="204" t="s">
        <v>525</v>
      </c>
      <c r="E5" s="167" t="str">
        <f>VLOOKUP(A5,Equipes!A:J,2,FALSE)</f>
        <v>M</v>
      </c>
      <c r="F5" s="186">
        <f>ROUND(VLOOKUP(A5,Equipes!$A$2:$J$41,10,0),0)</f>
        <v>49</v>
      </c>
      <c r="G5" s="319" t="s">
        <v>296</v>
      </c>
      <c r="H5" s="321" t="s">
        <v>296</v>
      </c>
      <c r="I5" s="196" t="e">
        <f t="shared" ref="I5:I44" si="0">AVERAGE(G5:H5)</f>
        <v>#DIV/0!</v>
      </c>
      <c r="J5" s="35">
        <f>IF(B5="ACVP","HC",N5)</f>
        <v>1</v>
      </c>
      <c r="K5" s="19">
        <v>16</v>
      </c>
      <c r="L5" s="20">
        <v>16</v>
      </c>
      <c r="M5" s="4">
        <f>IF(B5="ACVP",0,1)</f>
        <v>1</v>
      </c>
      <c r="N5" s="4">
        <f>M5</f>
        <v>1</v>
      </c>
      <c r="O5" s="25" t="str">
        <f>CONCATENATE("S",N5)</f>
        <v>S1</v>
      </c>
      <c r="P5" s="4">
        <f t="shared" ref="P5:P44" si="1">A5</f>
        <v>1</v>
      </c>
    </row>
    <row r="6" spans="1:16" ht="49.9" customHeight="1" x14ac:dyDescent="0.2">
      <c r="A6" s="6">
        <v>2</v>
      </c>
      <c r="B6" s="204" t="s">
        <v>351</v>
      </c>
      <c r="C6" s="204" t="s">
        <v>500</v>
      </c>
      <c r="D6" s="204" t="s">
        <v>526</v>
      </c>
      <c r="E6" s="167" t="str">
        <f>VLOOKUP(A6,Equipes!A:J,2,FALSE)</f>
        <v>M</v>
      </c>
      <c r="F6" s="186">
        <f>ROUND(VLOOKUP(A6,Equipes!$A$2:$J$41,10,0),0)</f>
        <v>55</v>
      </c>
      <c r="G6" s="319" t="s">
        <v>296</v>
      </c>
      <c r="H6" s="321" t="s">
        <v>296</v>
      </c>
      <c r="I6" s="196" t="e">
        <f t="shared" si="0"/>
        <v>#DIV/0!</v>
      </c>
      <c r="J6" s="35">
        <f t="shared" ref="J6:J44" si="2">IF(B6="ACVP","HC",N6)</f>
        <v>2</v>
      </c>
      <c r="K6" s="19" t="s">
        <v>65</v>
      </c>
      <c r="L6" s="20" t="s">
        <v>66</v>
      </c>
      <c r="M6" s="4">
        <f t="shared" ref="M6:M44" si="3">IF(B6="ACVP",0,1)</f>
        <v>1</v>
      </c>
      <c r="N6" s="4">
        <f>M6+N5</f>
        <v>2</v>
      </c>
      <c r="O6" s="25" t="str">
        <f t="shared" ref="O6:O44" si="4">CONCATENATE("S",N6)</f>
        <v>S2</v>
      </c>
      <c r="P6" s="4">
        <f t="shared" si="1"/>
        <v>2</v>
      </c>
    </row>
    <row r="7" spans="1:16" ht="49.9" customHeight="1" x14ac:dyDescent="0.2">
      <c r="A7" s="6">
        <v>3</v>
      </c>
      <c r="B7" s="204" t="s">
        <v>328</v>
      </c>
      <c r="C7" s="204" t="s">
        <v>499</v>
      </c>
      <c r="D7" s="204" t="s">
        <v>527</v>
      </c>
      <c r="E7" s="167" t="str">
        <f>VLOOKUP(A7,Equipes!A:J,2,FALSE)</f>
        <v>M</v>
      </c>
      <c r="F7" s="186">
        <f>ROUND(VLOOKUP(A7,Equipes!$A$2:$J$41,10,0),0)</f>
        <v>55</v>
      </c>
      <c r="G7" s="319" t="s">
        <v>296</v>
      </c>
      <c r="H7" s="321" t="s">
        <v>296</v>
      </c>
      <c r="I7" s="196" t="e">
        <f t="shared" si="0"/>
        <v>#DIV/0!</v>
      </c>
      <c r="J7" s="35">
        <f t="shared" si="2"/>
        <v>3</v>
      </c>
      <c r="K7" s="19">
        <v>10</v>
      </c>
      <c r="L7" s="20">
        <v>10</v>
      </c>
      <c r="M7" s="4">
        <f t="shared" si="3"/>
        <v>1</v>
      </c>
      <c r="N7" s="4">
        <f t="shared" ref="N7:N44" si="5">M7+N6</f>
        <v>3</v>
      </c>
      <c r="O7" s="25" t="str">
        <f t="shared" si="4"/>
        <v>S3</v>
      </c>
      <c r="P7" s="4">
        <f t="shared" si="1"/>
        <v>3</v>
      </c>
    </row>
    <row r="8" spans="1:16" ht="49.9" customHeight="1" x14ac:dyDescent="0.2">
      <c r="A8" s="6">
        <v>4</v>
      </c>
      <c r="B8" s="204" t="s">
        <v>311</v>
      </c>
      <c r="C8" s="204" t="s">
        <v>502</v>
      </c>
      <c r="D8" s="204" t="s">
        <v>528</v>
      </c>
      <c r="E8" s="167" t="str">
        <f>VLOOKUP(A8,Equipes!A:J,2,FALSE)</f>
        <v>H</v>
      </c>
      <c r="F8" s="186">
        <f>ROUND(VLOOKUP(A8,Equipes!$A$2:$J$41,10,0),0)</f>
        <v>46</v>
      </c>
      <c r="G8" s="319" t="s">
        <v>296</v>
      </c>
      <c r="H8" s="321" t="s">
        <v>296</v>
      </c>
      <c r="I8" s="196" t="e">
        <f t="shared" si="0"/>
        <v>#DIV/0!</v>
      </c>
      <c r="J8" s="35">
        <f t="shared" si="2"/>
        <v>4</v>
      </c>
      <c r="K8" s="19">
        <v>32</v>
      </c>
      <c r="L8" s="20">
        <v>32</v>
      </c>
      <c r="M8" s="4">
        <f t="shared" si="3"/>
        <v>1</v>
      </c>
      <c r="N8" s="4">
        <f t="shared" si="5"/>
        <v>4</v>
      </c>
      <c r="O8" s="25" t="str">
        <f t="shared" si="4"/>
        <v>S4</v>
      </c>
      <c r="P8" s="4">
        <f t="shared" si="1"/>
        <v>4</v>
      </c>
    </row>
    <row r="9" spans="1:16" ht="49.9" customHeight="1" x14ac:dyDescent="0.2">
      <c r="A9" s="6">
        <v>5</v>
      </c>
      <c r="B9" s="204" t="s">
        <v>436</v>
      </c>
      <c r="C9" s="204" t="s">
        <v>173</v>
      </c>
      <c r="D9" s="204" t="s">
        <v>529</v>
      </c>
      <c r="E9" s="167" t="str">
        <f>VLOOKUP(A9,Equipes!A:J,2,FALSE)</f>
        <v>M</v>
      </c>
      <c r="F9" s="186">
        <f>ROUND(VLOOKUP(A9,Equipes!$A$2:$J$41,10,0),0)</f>
        <v>50</v>
      </c>
      <c r="G9" s="319" t="s">
        <v>296</v>
      </c>
      <c r="H9" s="321" t="s">
        <v>296</v>
      </c>
      <c r="I9" s="196" t="e">
        <f t="shared" si="0"/>
        <v>#DIV/0!</v>
      </c>
      <c r="J9" s="35">
        <f t="shared" si="2"/>
        <v>5</v>
      </c>
      <c r="K9" s="19">
        <v>31</v>
      </c>
      <c r="L9" s="20">
        <v>31</v>
      </c>
      <c r="M9" s="4">
        <f t="shared" si="3"/>
        <v>1</v>
      </c>
      <c r="N9" s="4">
        <f t="shared" si="5"/>
        <v>5</v>
      </c>
      <c r="O9" s="25" t="str">
        <f t="shared" si="4"/>
        <v>S5</v>
      </c>
      <c r="P9" s="4">
        <f t="shared" si="1"/>
        <v>5</v>
      </c>
    </row>
    <row r="10" spans="1:16" ht="49.9" customHeight="1" x14ac:dyDescent="0.2">
      <c r="A10" s="6">
        <v>6</v>
      </c>
      <c r="B10" s="204" t="s">
        <v>345</v>
      </c>
      <c r="C10" s="204" t="s">
        <v>503</v>
      </c>
      <c r="D10" s="204" t="s">
        <v>530</v>
      </c>
      <c r="E10" s="167" t="str">
        <f>VLOOKUP(A10,Equipes!A:J,2,FALSE)</f>
        <v>M</v>
      </c>
      <c r="F10" s="186">
        <f>ROUND(VLOOKUP(A10,Equipes!$A$2:$J$41,10,0),0)</f>
        <v>46</v>
      </c>
      <c r="G10" s="319" t="s">
        <v>296</v>
      </c>
      <c r="H10" s="321" t="s">
        <v>296</v>
      </c>
      <c r="I10" s="196" t="e">
        <f t="shared" si="0"/>
        <v>#DIV/0!</v>
      </c>
      <c r="J10" s="35">
        <f t="shared" si="2"/>
        <v>6</v>
      </c>
      <c r="K10" s="19">
        <v>6</v>
      </c>
      <c r="L10" s="20">
        <v>6</v>
      </c>
      <c r="M10" s="4">
        <f t="shared" si="3"/>
        <v>1</v>
      </c>
      <c r="N10" s="4">
        <f t="shared" si="5"/>
        <v>6</v>
      </c>
      <c r="O10" s="25" t="str">
        <f t="shared" si="4"/>
        <v>S6</v>
      </c>
      <c r="P10" s="4">
        <f t="shared" si="1"/>
        <v>6</v>
      </c>
    </row>
    <row r="11" spans="1:16" ht="49.9" customHeight="1" x14ac:dyDescent="0.2">
      <c r="A11" s="6">
        <v>7</v>
      </c>
      <c r="B11" s="204" t="s">
        <v>493</v>
      </c>
      <c r="C11" s="204" t="s">
        <v>175</v>
      </c>
      <c r="D11" s="204" t="s">
        <v>531</v>
      </c>
      <c r="E11" s="167" t="str">
        <f>VLOOKUP(A11,Equipes!A:J,2,FALSE)</f>
        <v>M</v>
      </c>
      <c r="F11" s="186">
        <f>ROUND(VLOOKUP(A11,Equipes!$A$2:$J$41,10,0),0)</f>
        <v>49</v>
      </c>
      <c r="G11" s="319" t="s">
        <v>296</v>
      </c>
      <c r="H11" s="321" t="s">
        <v>296</v>
      </c>
      <c r="I11" s="196" t="e">
        <f t="shared" si="0"/>
        <v>#DIV/0!</v>
      </c>
      <c r="J11" s="35">
        <f t="shared" si="2"/>
        <v>7</v>
      </c>
      <c r="K11" s="19">
        <v>23</v>
      </c>
      <c r="L11" s="20">
        <v>23</v>
      </c>
      <c r="M11" s="4">
        <f t="shared" si="3"/>
        <v>1</v>
      </c>
      <c r="N11" s="4">
        <f t="shared" si="5"/>
        <v>7</v>
      </c>
      <c r="O11" s="25" t="str">
        <f t="shared" si="4"/>
        <v>S7</v>
      </c>
      <c r="P11" s="4">
        <f t="shared" si="1"/>
        <v>7</v>
      </c>
    </row>
    <row r="12" spans="1:16" ht="49.9" customHeight="1" x14ac:dyDescent="0.2">
      <c r="A12" s="6">
        <v>8</v>
      </c>
      <c r="B12" s="204" t="s">
        <v>382</v>
      </c>
      <c r="C12" s="204" t="s">
        <v>234</v>
      </c>
      <c r="D12" s="204" t="s">
        <v>532</v>
      </c>
      <c r="E12" s="167" t="str">
        <f>VLOOKUP(A12,Equipes!A:J,2,FALSE)</f>
        <v>M</v>
      </c>
      <c r="F12" s="186">
        <f>ROUND(VLOOKUP(A12,Equipes!$A$2:$J$41,10,0),0)</f>
        <v>46</v>
      </c>
      <c r="G12" s="319" t="s">
        <v>296</v>
      </c>
      <c r="H12" s="321" t="s">
        <v>296</v>
      </c>
      <c r="I12" s="196" t="e">
        <f t="shared" si="0"/>
        <v>#DIV/0!</v>
      </c>
      <c r="J12" s="35">
        <f t="shared" si="2"/>
        <v>8</v>
      </c>
      <c r="K12" s="19">
        <v>30</v>
      </c>
      <c r="L12" s="20">
        <v>30</v>
      </c>
      <c r="M12" s="4">
        <f t="shared" si="3"/>
        <v>1</v>
      </c>
      <c r="N12" s="4">
        <f t="shared" si="5"/>
        <v>8</v>
      </c>
      <c r="O12" s="25" t="str">
        <f t="shared" si="4"/>
        <v>S8</v>
      </c>
      <c r="P12" s="4">
        <f t="shared" si="1"/>
        <v>8</v>
      </c>
    </row>
    <row r="13" spans="1:16" ht="49.9" customHeight="1" x14ac:dyDescent="0.2">
      <c r="A13" s="6">
        <v>9</v>
      </c>
      <c r="B13" s="204" t="s">
        <v>418</v>
      </c>
      <c r="C13" s="204" t="s">
        <v>504</v>
      </c>
      <c r="D13" s="204" t="s">
        <v>533</v>
      </c>
      <c r="E13" s="167" t="str">
        <f>VLOOKUP(A13,Equipes!A:J,2,FALSE)</f>
        <v>M</v>
      </c>
      <c r="F13" s="186">
        <f>ROUND(VLOOKUP(A13,Equipes!$A$2:$J$41,10,0),0)</f>
        <v>53</v>
      </c>
      <c r="G13" s="319" t="s">
        <v>296</v>
      </c>
      <c r="H13" s="321" t="s">
        <v>296</v>
      </c>
      <c r="I13" s="196" t="e">
        <f t="shared" si="0"/>
        <v>#DIV/0!</v>
      </c>
      <c r="J13" s="35">
        <f t="shared" si="2"/>
        <v>9</v>
      </c>
      <c r="K13" s="19">
        <v>8</v>
      </c>
      <c r="L13" s="20">
        <v>8</v>
      </c>
      <c r="M13" s="4">
        <f t="shared" si="3"/>
        <v>1</v>
      </c>
      <c r="N13" s="4">
        <f t="shared" si="5"/>
        <v>9</v>
      </c>
      <c r="O13" s="25" t="str">
        <f t="shared" si="4"/>
        <v>S9</v>
      </c>
      <c r="P13" s="4">
        <f t="shared" si="1"/>
        <v>9</v>
      </c>
    </row>
    <row r="14" spans="1:16" ht="49.9" customHeight="1" x14ac:dyDescent="0.2">
      <c r="A14" s="6">
        <v>10</v>
      </c>
      <c r="B14" s="204" t="s">
        <v>424</v>
      </c>
      <c r="C14" s="204" t="s">
        <v>505</v>
      </c>
      <c r="D14" s="204" t="s">
        <v>534</v>
      </c>
      <c r="E14" s="167" t="str">
        <f>VLOOKUP(A14,Equipes!A:J,2,FALSE)</f>
        <v>M</v>
      </c>
      <c r="F14" s="186">
        <f>ROUND(VLOOKUP(A14,Equipes!$A$2:$J$41,10,0),0)</f>
        <v>53</v>
      </c>
      <c r="G14" s="319" t="s">
        <v>296</v>
      </c>
      <c r="H14" s="321" t="s">
        <v>296</v>
      </c>
      <c r="I14" s="196" t="e">
        <f t="shared" si="0"/>
        <v>#DIV/0!</v>
      </c>
      <c r="J14" s="35">
        <f t="shared" si="2"/>
        <v>10</v>
      </c>
      <c r="K14" s="19">
        <v>17</v>
      </c>
      <c r="L14" s="20">
        <v>17</v>
      </c>
      <c r="M14" s="4">
        <f t="shared" si="3"/>
        <v>1</v>
      </c>
      <c r="N14" s="4">
        <f t="shared" si="5"/>
        <v>10</v>
      </c>
      <c r="O14" s="25" t="str">
        <f t="shared" si="4"/>
        <v>S10</v>
      </c>
      <c r="P14" s="4">
        <f t="shared" si="1"/>
        <v>10</v>
      </c>
    </row>
    <row r="15" spans="1:16" ht="49.9" customHeight="1" x14ac:dyDescent="0.2">
      <c r="A15" s="6">
        <v>11</v>
      </c>
      <c r="B15" s="204" t="s">
        <v>333</v>
      </c>
      <c r="C15" s="204" t="s">
        <v>503</v>
      </c>
      <c r="D15" s="204" t="s">
        <v>535</v>
      </c>
      <c r="E15" s="167" t="str">
        <f>VLOOKUP(A15,Equipes!A:J,2,FALSE)</f>
        <v>H</v>
      </c>
      <c r="F15" s="186">
        <f>ROUND(VLOOKUP(A15,Equipes!$A$2:$J$41,10,0),0)</f>
        <v>51</v>
      </c>
      <c r="G15" s="319" t="s">
        <v>296</v>
      </c>
      <c r="H15" s="321" t="s">
        <v>296</v>
      </c>
      <c r="I15" s="196" t="e">
        <f t="shared" si="0"/>
        <v>#DIV/0!</v>
      </c>
      <c r="J15" s="35">
        <f t="shared" si="2"/>
        <v>11</v>
      </c>
      <c r="K15" s="19">
        <v>34</v>
      </c>
      <c r="L15" s="20">
        <v>34</v>
      </c>
      <c r="M15" s="4">
        <f t="shared" si="3"/>
        <v>1</v>
      </c>
      <c r="N15" s="4">
        <f t="shared" si="5"/>
        <v>11</v>
      </c>
      <c r="O15" s="25" t="str">
        <f t="shared" si="4"/>
        <v>S11</v>
      </c>
      <c r="P15" s="4">
        <f t="shared" si="1"/>
        <v>11</v>
      </c>
    </row>
    <row r="16" spans="1:16" ht="49.9" customHeight="1" x14ac:dyDescent="0.2">
      <c r="A16" s="6">
        <v>12</v>
      </c>
      <c r="B16" s="204" t="s">
        <v>370</v>
      </c>
      <c r="C16" s="204" t="s">
        <v>506</v>
      </c>
      <c r="D16" s="204" t="s">
        <v>536</v>
      </c>
      <c r="E16" s="167" t="str">
        <f>VLOOKUP(A16,Equipes!A:J,2,FALSE)</f>
        <v>M</v>
      </c>
      <c r="F16" s="186">
        <f>ROUND(VLOOKUP(A16,Equipes!$A$2:$J$41,10,0),0)</f>
        <v>48</v>
      </c>
      <c r="G16" s="319" t="s">
        <v>296</v>
      </c>
      <c r="H16" s="321" t="s">
        <v>296</v>
      </c>
      <c r="I16" s="196" t="e">
        <f t="shared" si="0"/>
        <v>#DIV/0!</v>
      </c>
      <c r="J16" s="35">
        <f t="shared" si="2"/>
        <v>12</v>
      </c>
      <c r="K16" s="19">
        <v>7</v>
      </c>
      <c r="L16" s="20">
        <v>7</v>
      </c>
      <c r="M16" s="4">
        <f t="shared" si="3"/>
        <v>1</v>
      </c>
      <c r="N16" s="4">
        <f t="shared" si="5"/>
        <v>12</v>
      </c>
      <c r="O16" s="25" t="str">
        <f t="shared" si="4"/>
        <v>S12</v>
      </c>
      <c r="P16" s="4">
        <f t="shared" si="1"/>
        <v>12</v>
      </c>
    </row>
    <row r="17" spans="1:16" ht="49.9" customHeight="1" x14ac:dyDescent="0.2">
      <c r="A17" s="6">
        <v>13</v>
      </c>
      <c r="B17" s="204" t="s">
        <v>447</v>
      </c>
      <c r="C17" s="204" t="s">
        <v>507</v>
      </c>
      <c r="D17" s="204" t="s">
        <v>537</v>
      </c>
      <c r="E17" s="167" t="str">
        <f>VLOOKUP(A17,Equipes!A:J,2,FALSE)</f>
        <v>M</v>
      </c>
      <c r="F17" s="186">
        <f>ROUND(VLOOKUP(A17,Equipes!$A$2:$J$41,10,0),0)</f>
        <v>47</v>
      </c>
      <c r="G17" s="319" t="s">
        <v>296</v>
      </c>
      <c r="H17" s="321" t="s">
        <v>296</v>
      </c>
      <c r="I17" s="196" t="e">
        <f t="shared" si="0"/>
        <v>#DIV/0!</v>
      </c>
      <c r="J17" s="35">
        <f t="shared" si="2"/>
        <v>13</v>
      </c>
      <c r="K17" s="19">
        <v>9</v>
      </c>
      <c r="L17" s="20">
        <v>9</v>
      </c>
      <c r="M17" s="4">
        <f t="shared" si="3"/>
        <v>1</v>
      </c>
      <c r="N17" s="4">
        <f t="shared" si="5"/>
        <v>13</v>
      </c>
      <c r="O17" s="25" t="str">
        <f t="shared" si="4"/>
        <v>S13</v>
      </c>
      <c r="P17" s="4">
        <f t="shared" si="1"/>
        <v>13</v>
      </c>
    </row>
    <row r="18" spans="1:16" ht="49.9" customHeight="1" x14ac:dyDescent="0.2">
      <c r="A18" s="6">
        <v>14</v>
      </c>
      <c r="B18" s="204" t="s">
        <v>394</v>
      </c>
      <c r="C18" s="204" t="s">
        <v>508</v>
      </c>
      <c r="D18" s="204" t="s">
        <v>538</v>
      </c>
      <c r="E18" s="167" t="str">
        <f>VLOOKUP(A18,Equipes!A:J,2,FALSE)</f>
        <v>M</v>
      </c>
      <c r="F18" s="186">
        <f>ROUND(VLOOKUP(A18,Equipes!$A$2:$J$41,10,0),0)</f>
        <v>50</v>
      </c>
      <c r="G18" s="319" t="s">
        <v>296</v>
      </c>
      <c r="H18" s="321" t="s">
        <v>296</v>
      </c>
      <c r="I18" s="196" t="e">
        <f t="shared" si="0"/>
        <v>#DIV/0!</v>
      </c>
      <c r="J18" s="35">
        <f t="shared" si="2"/>
        <v>14</v>
      </c>
      <c r="K18" s="19">
        <v>21</v>
      </c>
      <c r="L18" s="20">
        <v>21</v>
      </c>
      <c r="M18" s="4">
        <f t="shared" si="3"/>
        <v>1</v>
      </c>
      <c r="N18" s="4">
        <f t="shared" si="5"/>
        <v>14</v>
      </c>
      <c r="O18" s="25" t="str">
        <f t="shared" si="4"/>
        <v>S14</v>
      </c>
      <c r="P18" s="4">
        <f t="shared" si="1"/>
        <v>14</v>
      </c>
    </row>
    <row r="19" spans="1:16" ht="49.9" customHeight="1" x14ac:dyDescent="0.2">
      <c r="A19" s="6">
        <v>15</v>
      </c>
      <c r="B19" s="204" t="s">
        <v>470</v>
      </c>
      <c r="C19" s="204" t="s">
        <v>509</v>
      </c>
      <c r="D19" s="204" t="s">
        <v>539</v>
      </c>
      <c r="E19" s="167" t="str">
        <f>VLOOKUP(A19,Equipes!A:J,2,FALSE)</f>
        <v>H</v>
      </c>
      <c r="F19" s="186">
        <f>ROUND(VLOOKUP(A19,Equipes!$A$2:$J$41,10,0),0)</f>
        <v>54</v>
      </c>
      <c r="G19" s="319" t="s">
        <v>296</v>
      </c>
      <c r="H19" s="321" t="s">
        <v>296</v>
      </c>
      <c r="I19" s="196" t="e">
        <f t="shared" si="0"/>
        <v>#DIV/0!</v>
      </c>
      <c r="J19" s="35">
        <f t="shared" si="2"/>
        <v>15</v>
      </c>
      <c r="K19" s="19">
        <v>13</v>
      </c>
      <c r="L19" s="20">
        <v>13</v>
      </c>
      <c r="M19" s="4">
        <f t="shared" si="3"/>
        <v>1</v>
      </c>
      <c r="N19" s="4">
        <f t="shared" si="5"/>
        <v>15</v>
      </c>
      <c r="O19" s="25" t="str">
        <f t="shared" si="4"/>
        <v>S15</v>
      </c>
      <c r="P19" s="4">
        <f t="shared" si="1"/>
        <v>15</v>
      </c>
    </row>
    <row r="20" spans="1:16" ht="49.9" customHeight="1" x14ac:dyDescent="0.2">
      <c r="A20" s="6">
        <v>16</v>
      </c>
      <c r="B20" s="204" t="s">
        <v>436</v>
      </c>
      <c r="C20" s="204" t="s">
        <v>511</v>
      </c>
      <c r="D20" s="204" t="s">
        <v>540</v>
      </c>
      <c r="E20" s="167" t="str">
        <f>VLOOKUP(A20,Equipes!A:J,2,FALSE)</f>
        <v>H</v>
      </c>
      <c r="F20" s="186">
        <f>ROUND(VLOOKUP(A20,Equipes!$A$2:$J$41,10,0),0)</f>
        <v>55</v>
      </c>
      <c r="G20" s="319" t="s">
        <v>296</v>
      </c>
      <c r="H20" s="321" t="s">
        <v>296</v>
      </c>
      <c r="I20" s="196" t="e">
        <f t="shared" si="0"/>
        <v>#DIV/0!</v>
      </c>
      <c r="J20" s="35">
        <f t="shared" si="2"/>
        <v>16</v>
      </c>
      <c r="K20" s="19">
        <v>25</v>
      </c>
      <c r="L20" s="20">
        <v>25</v>
      </c>
      <c r="M20" s="4">
        <f t="shared" si="3"/>
        <v>1</v>
      </c>
      <c r="N20" s="4">
        <f t="shared" si="5"/>
        <v>16</v>
      </c>
      <c r="O20" s="25" t="str">
        <f t="shared" si="4"/>
        <v>S16</v>
      </c>
      <c r="P20" s="4">
        <f t="shared" si="1"/>
        <v>16</v>
      </c>
    </row>
    <row r="21" spans="1:16" ht="49.9" customHeight="1" x14ac:dyDescent="0.2">
      <c r="A21" s="6">
        <v>17</v>
      </c>
      <c r="B21" s="204" t="s">
        <v>311</v>
      </c>
      <c r="C21" s="204" t="s">
        <v>510</v>
      </c>
      <c r="D21" s="204" t="s">
        <v>541</v>
      </c>
      <c r="E21" s="167" t="str">
        <f>VLOOKUP(A21,Equipes!A:J,2,FALSE)</f>
        <v>F</v>
      </c>
      <c r="F21" s="186">
        <f>ROUND(VLOOKUP(A21,Equipes!$A$2:$J$41,10,0),0)</f>
        <v>55</v>
      </c>
      <c r="G21" s="319" t="s">
        <v>296</v>
      </c>
      <c r="H21" s="321" t="s">
        <v>296</v>
      </c>
      <c r="I21" s="196" t="e">
        <f t="shared" si="0"/>
        <v>#DIV/0!</v>
      </c>
      <c r="J21" s="35">
        <f t="shared" si="2"/>
        <v>17</v>
      </c>
      <c r="K21" s="19">
        <v>29</v>
      </c>
      <c r="L21" s="20">
        <v>29</v>
      </c>
      <c r="M21" s="4">
        <f t="shared" si="3"/>
        <v>1</v>
      </c>
      <c r="N21" s="4">
        <f t="shared" si="5"/>
        <v>17</v>
      </c>
      <c r="O21" s="25" t="str">
        <f t="shared" si="4"/>
        <v>S17</v>
      </c>
      <c r="P21" s="4">
        <f t="shared" si="1"/>
        <v>17</v>
      </c>
    </row>
    <row r="22" spans="1:16" ht="49.9" customHeight="1" x14ac:dyDescent="0.2">
      <c r="A22" s="6">
        <v>18</v>
      </c>
      <c r="B22" s="204" t="s">
        <v>401</v>
      </c>
      <c r="C22" s="204" t="s">
        <v>512</v>
      </c>
      <c r="D22" s="204" t="s">
        <v>542</v>
      </c>
      <c r="E22" s="167" t="str">
        <f>VLOOKUP(A22,Equipes!A:J,2,FALSE)</f>
        <v>H</v>
      </c>
      <c r="F22" s="186">
        <f>ROUND(VLOOKUP(A22,Equipes!$A$2:$J$41,10,0),0)</f>
        <v>58</v>
      </c>
      <c r="G22" s="319" t="s">
        <v>296</v>
      </c>
      <c r="H22" s="321" t="s">
        <v>296</v>
      </c>
      <c r="I22" s="196" t="e">
        <f t="shared" si="0"/>
        <v>#DIV/0!</v>
      </c>
      <c r="J22" s="35">
        <f t="shared" si="2"/>
        <v>18</v>
      </c>
      <c r="K22" s="19">
        <v>4</v>
      </c>
      <c r="L22" s="20">
        <v>4</v>
      </c>
      <c r="M22" s="4">
        <f t="shared" si="3"/>
        <v>1</v>
      </c>
      <c r="N22" s="4">
        <f t="shared" si="5"/>
        <v>18</v>
      </c>
      <c r="O22" s="25" t="str">
        <f t="shared" si="4"/>
        <v>S18</v>
      </c>
      <c r="P22" s="4">
        <f t="shared" si="1"/>
        <v>18</v>
      </c>
    </row>
    <row r="23" spans="1:16" ht="49.9" customHeight="1" x14ac:dyDescent="0.2">
      <c r="A23" s="6">
        <v>19</v>
      </c>
      <c r="B23" s="204" t="s">
        <v>476</v>
      </c>
      <c r="C23" s="204" t="s">
        <v>513</v>
      </c>
      <c r="D23" s="204" t="s">
        <v>543</v>
      </c>
      <c r="E23" s="167" t="str">
        <f>VLOOKUP(A23,Equipes!A:J,2,FALSE)</f>
        <v>H</v>
      </c>
      <c r="F23" s="186">
        <f>ROUND(VLOOKUP(A23,Equipes!$A$2:$J$41,10,0),0)</f>
        <v>55</v>
      </c>
      <c r="G23" s="319" t="s">
        <v>296</v>
      </c>
      <c r="H23" s="321" t="s">
        <v>296</v>
      </c>
      <c r="I23" s="196" t="e">
        <f t="shared" si="0"/>
        <v>#DIV/0!</v>
      </c>
      <c r="J23" s="35">
        <f t="shared" si="2"/>
        <v>19</v>
      </c>
      <c r="K23" s="19">
        <v>14</v>
      </c>
      <c r="L23" s="20">
        <v>14</v>
      </c>
      <c r="M23" s="4">
        <f t="shared" si="3"/>
        <v>1</v>
      </c>
      <c r="N23" s="4">
        <f t="shared" si="5"/>
        <v>19</v>
      </c>
      <c r="O23" s="25" t="str">
        <f t="shared" si="4"/>
        <v>S19</v>
      </c>
      <c r="P23" s="4">
        <f t="shared" si="1"/>
        <v>19</v>
      </c>
    </row>
    <row r="24" spans="1:16" ht="49.9" customHeight="1" x14ac:dyDescent="0.2">
      <c r="A24" s="6">
        <v>20</v>
      </c>
      <c r="B24" s="204" t="s">
        <v>458</v>
      </c>
      <c r="C24" s="204" t="s">
        <v>514</v>
      </c>
      <c r="D24" s="204" t="s">
        <v>544</v>
      </c>
      <c r="E24" s="167" t="str">
        <f>VLOOKUP(A24,Equipes!A:J,2,FALSE)</f>
        <v>M</v>
      </c>
      <c r="F24" s="186">
        <f>ROUND(VLOOKUP(A24,Equipes!$A$2:$J$41,10,0),0)</f>
        <v>55</v>
      </c>
      <c r="G24" s="319" t="s">
        <v>296</v>
      </c>
      <c r="H24" s="321" t="s">
        <v>296</v>
      </c>
      <c r="I24" s="196" t="e">
        <f t="shared" si="0"/>
        <v>#DIV/0!</v>
      </c>
      <c r="J24" s="35">
        <f t="shared" si="2"/>
        <v>20</v>
      </c>
      <c r="K24" s="19">
        <v>22</v>
      </c>
      <c r="L24" s="20">
        <v>22</v>
      </c>
      <c r="M24" s="4">
        <f t="shared" si="3"/>
        <v>1</v>
      </c>
      <c r="N24" s="4">
        <f t="shared" si="5"/>
        <v>20</v>
      </c>
      <c r="O24" s="25" t="str">
        <f t="shared" si="4"/>
        <v>S20</v>
      </c>
      <c r="P24" s="4">
        <f t="shared" si="1"/>
        <v>20</v>
      </c>
    </row>
    <row r="25" spans="1:16" ht="49.9" customHeight="1" x14ac:dyDescent="0.2">
      <c r="A25" s="6">
        <v>21</v>
      </c>
      <c r="B25" s="204" t="s">
        <v>447</v>
      </c>
      <c r="C25" s="204" t="s">
        <v>507</v>
      </c>
      <c r="D25" s="204" t="s">
        <v>545</v>
      </c>
      <c r="E25" s="167" t="str">
        <f>VLOOKUP(A25,Equipes!A:J,2,FALSE)</f>
        <v>H</v>
      </c>
      <c r="F25" s="186">
        <f>ROUND(VLOOKUP(A25,Equipes!$A$2:$J$41,10,0),0)</f>
        <v>51</v>
      </c>
      <c r="G25" s="319" t="s">
        <v>296</v>
      </c>
      <c r="H25" s="321" t="s">
        <v>296</v>
      </c>
      <c r="I25" s="196" t="e">
        <f t="shared" si="0"/>
        <v>#DIV/0!</v>
      </c>
      <c r="J25" s="35">
        <f t="shared" si="2"/>
        <v>21</v>
      </c>
      <c r="K25" s="19">
        <v>33</v>
      </c>
      <c r="L25" s="20">
        <v>33</v>
      </c>
      <c r="M25" s="4">
        <f t="shared" si="3"/>
        <v>1</v>
      </c>
      <c r="N25" s="4">
        <f t="shared" si="5"/>
        <v>21</v>
      </c>
      <c r="O25" s="25" t="str">
        <f t="shared" si="4"/>
        <v>S21</v>
      </c>
      <c r="P25" s="4">
        <f t="shared" si="1"/>
        <v>21</v>
      </c>
    </row>
    <row r="26" spans="1:16" ht="49.9" customHeight="1" x14ac:dyDescent="0.2">
      <c r="A26" s="6">
        <v>22</v>
      </c>
      <c r="B26" s="204" t="s">
        <v>357</v>
      </c>
      <c r="C26" s="204" t="s">
        <v>515</v>
      </c>
      <c r="D26" s="204" t="s">
        <v>546</v>
      </c>
      <c r="E26" s="167" t="str">
        <f>VLOOKUP(A26,Equipes!A:J,2,FALSE)</f>
        <v>H</v>
      </c>
      <c r="F26" s="186">
        <f>ROUND(VLOOKUP(A26,Equipes!$A$2:$J$41,10,0),0)</f>
        <v>52</v>
      </c>
      <c r="G26" s="319" t="s">
        <v>296</v>
      </c>
      <c r="H26" s="321" t="s">
        <v>296</v>
      </c>
      <c r="I26" s="196" t="e">
        <f t="shared" si="0"/>
        <v>#DIV/0!</v>
      </c>
      <c r="J26" s="35">
        <f t="shared" si="2"/>
        <v>22</v>
      </c>
      <c r="K26" s="19">
        <v>3</v>
      </c>
      <c r="L26" s="20">
        <v>3</v>
      </c>
      <c r="M26" s="4">
        <f t="shared" si="3"/>
        <v>1</v>
      </c>
      <c r="N26" s="4">
        <f t="shared" si="5"/>
        <v>22</v>
      </c>
      <c r="O26" s="25" t="str">
        <f t="shared" si="4"/>
        <v>S22</v>
      </c>
      <c r="P26" s="4">
        <f t="shared" si="1"/>
        <v>22</v>
      </c>
    </row>
    <row r="27" spans="1:16" ht="49.9" customHeight="1" x14ac:dyDescent="0.2">
      <c r="A27" s="6">
        <v>23</v>
      </c>
      <c r="B27" s="204" t="s">
        <v>464</v>
      </c>
      <c r="C27" s="204" t="s">
        <v>516</v>
      </c>
      <c r="D27" s="204" t="s">
        <v>547</v>
      </c>
      <c r="E27" s="167" t="str">
        <f>VLOOKUP(A27,Equipes!A:J,2,FALSE)</f>
        <v>M</v>
      </c>
      <c r="F27" s="186">
        <f>ROUND(VLOOKUP(A27,Equipes!$A$2:$J$41,10,0),0)</f>
        <v>50</v>
      </c>
      <c r="G27" s="319" t="s">
        <v>296</v>
      </c>
      <c r="H27" s="321" t="s">
        <v>296</v>
      </c>
      <c r="I27" s="196" t="e">
        <f t="shared" si="0"/>
        <v>#DIV/0!</v>
      </c>
      <c r="J27" s="35">
        <f t="shared" si="2"/>
        <v>23</v>
      </c>
      <c r="K27" s="19">
        <v>26</v>
      </c>
      <c r="L27" s="20">
        <v>26</v>
      </c>
      <c r="M27" s="4">
        <f t="shared" si="3"/>
        <v>1</v>
      </c>
      <c r="N27" s="4">
        <f t="shared" si="5"/>
        <v>23</v>
      </c>
      <c r="O27" s="25" t="str">
        <f t="shared" si="4"/>
        <v>S23</v>
      </c>
      <c r="P27" s="4">
        <f t="shared" si="1"/>
        <v>23</v>
      </c>
    </row>
    <row r="28" spans="1:16" ht="49.9" customHeight="1" x14ac:dyDescent="0.2">
      <c r="A28" s="6">
        <v>24</v>
      </c>
      <c r="B28" s="204" t="s">
        <v>406</v>
      </c>
      <c r="C28" s="204" t="s">
        <v>517</v>
      </c>
      <c r="D28" s="204" t="s">
        <v>548</v>
      </c>
      <c r="E28" s="167" t="str">
        <f>VLOOKUP(A28,Equipes!A:J,2,FALSE)</f>
        <v>H</v>
      </c>
      <c r="F28" s="186">
        <f>ROUND(VLOOKUP(A28,Equipes!$A$2:$J$41,10,0),0)</f>
        <v>53</v>
      </c>
      <c r="G28" s="319" t="s">
        <v>296</v>
      </c>
      <c r="H28" s="321" t="s">
        <v>296</v>
      </c>
      <c r="I28" s="196" t="e">
        <f t="shared" si="0"/>
        <v>#DIV/0!</v>
      </c>
      <c r="J28" s="35">
        <f t="shared" si="2"/>
        <v>24</v>
      </c>
      <c r="K28" s="19">
        <v>20</v>
      </c>
      <c r="L28" s="20">
        <v>20</v>
      </c>
      <c r="M28" s="4">
        <f t="shared" si="3"/>
        <v>1</v>
      </c>
      <c r="N28" s="4">
        <f t="shared" si="5"/>
        <v>24</v>
      </c>
      <c r="O28" s="25" t="str">
        <f t="shared" si="4"/>
        <v>S24</v>
      </c>
      <c r="P28" s="4">
        <f t="shared" si="1"/>
        <v>24</v>
      </c>
    </row>
    <row r="29" spans="1:16" ht="49.9" customHeight="1" x14ac:dyDescent="0.2">
      <c r="A29" s="6">
        <v>25</v>
      </c>
      <c r="B29" s="204" t="s">
        <v>487</v>
      </c>
      <c r="C29" s="204" t="s">
        <v>518</v>
      </c>
      <c r="D29" s="204" t="s">
        <v>549</v>
      </c>
      <c r="E29" s="167" t="str">
        <f>VLOOKUP(A29,Equipes!A:J,2,FALSE)</f>
        <v>M</v>
      </c>
      <c r="F29" s="186">
        <f>ROUND(VLOOKUP(A29,Equipes!$A$2:$J$41,10,0),0)</f>
        <v>54</v>
      </c>
      <c r="G29" s="319" t="s">
        <v>296</v>
      </c>
      <c r="H29" s="321" t="s">
        <v>296</v>
      </c>
      <c r="I29" s="196" t="e">
        <f t="shared" si="0"/>
        <v>#DIV/0!</v>
      </c>
      <c r="J29" s="35">
        <f t="shared" si="2"/>
        <v>25</v>
      </c>
      <c r="K29" s="19">
        <v>11</v>
      </c>
      <c r="L29" s="20">
        <v>11</v>
      </c>
      <c r="M29" s="4">
        <f t="shared" si="3"/>
        <v>1</v>
      </c>
      <c r="N29" s="4">
        <f t="shared" si="5"/>
        <v>25</v>
      </c>
      <c r="O29" s="25" t="str">
        <f t="shared" si="4"/>
        <v>S25</v>
      </c>
      <c r="P29" s="4">
        <f t="shared" si="1"/>
        <v>25</v>
      </c>
    </row>
    <row r="30" spans="1:16" ht="49.9" customHeight="1" x14ac:dyDescent="0.2">
      <c r="A30" s="6">
        <v>26</v>
      </c>
      <c r="B30" s="204" t="s">
        <v>363</v>
      </c>
      <c r="C30" s="204" t="s">
        <v>519</v>
      </c>
      <c r="D30" s="204" t="s">
        <v>550</v>
      </c>
      <c r="E30" s="167" t="str">
        <f>VLOOKUP(A30,Equipes!A:J,2,FALSE)</f>
        <v>M</v>
      </c>
      <c r="F30" s="186">
        <f>ROUND(VLOOKUP(A30,Equipes!$A$2:$J$41,10,0),0)</f>
        <v>56</v>
      </c>
      <c r="G30" s="319" t="s">
        <v>296</v>
      </c>
      <c r="H30" s="321" t="s">
        <v>296</v>
      </c>
      <c r="I30" s="196" t="e">
        <f t="shared" si="0"/>
        <v>#DIV/0!</v>
      </c>
      <c r="J30" s="35">
        <f t="shared" si="2"/>
        <v>26</v>
      </c>
      <c r="K30" s="19"/>
      <c r="L30" s="20"/>
      <c r="M30" s="4">
        <f t="shared" si="3"/>
        <v>1</v>
      </c>
      <c r="N30" s="4">
        <f t="shared" si="5"/>
        <v>26</v>
      </c>
      <c r="O30" s="25" t="str">
        <f t="shared" si="4"/>
        <v>S26</v>
      </c>
      <c r="P30" s="4">
        <f t="shared" si="1"/>
        <v>26</v>
      </c>
    </row>
    <row r="31" spans="1:16" ht="49.9" customHeight="1" x14ac:dyDescent="0.2">
      <c r="A31" s="6">
        <v>27</v>
      </c>
      <c r="B31" s="204" t="s">
        <v>406</v>
      </c>
      <c r="C31" s="204" t="s">
        <v>517</v>
      </c>
      <c r="D31" s="204" t="s">
        <v>551</v>
      </c>
      <c r="E31" s="167" t="str">
        <f>VLOOKUP(A31,Equipes!A:J,2,FALSE)</f>
        <v>F</v>
      </c>
      <c r="F31" s="186">
        <f>ROUND(VLOOKUP(A31,Equipes!$A$2:$J$41,10,0),0)</f>
        <v>47</v>
      </c>
      <c r="G31" s="319" t="s">
        <v>296</v>
      </c>
      <c r="H31" s="321" t="s">
        <v>296</v>
      </c>
      <c r="I31" s="196" t="e">
        <f t="shared" si="0"/>
        <v>#DIV/0!</v>
      </c>
      <c r="J31" s="35">
        <f t="shared" si="2"/>
        <v>27</v>
      </c>
      <c r="K31" s="19"/>
      <c r="L31" s="20"/>
      <c r="M31" s="4">
        <f t="shared" si="3"/>
        <v>1</v>
      </c>
      <c r="N31" s="4">
        <f t="shared" si="5"/>
        <v>27</v>
      </c>
      <c r="O31" s="25" t="str">
        <f t="shared" si="4"/>
        <v>S27</v>
      </c>
      <c r="P31" s="4">
        <f t="shared" si="1"/>
        <v>27</v>
      </c>
    </row>
    <row r="32" spans="1:16" ht="49.9" customHeight="1" x14ac:dyDescent="0.2">
      <c r="A32" s="6">
        <v>28</v>
      </c>
      <c r="B32" s="204" t="s">
        <v>476</v>
      </c>
      <c r="C32" s="204" t="s">
        <v>513</v>
      </c>
      <c r="D32" s="204" t="s">
        <v>552</v>
      </c>
      <c r="E32" s="167" t="str">
        <f>VLOOKUP(A32,Equipes!A:J,2,FALSE)</f>
        <v>M</v>
      </c>
      <c r="F32" s="186">
        <f>ROUND(VLOOKUP(A32,Equipes!$A$2:$J$41,10,0),0)</f>
        <v>53</v>
      </c>
      <c r="G32" s="319" t="s">
        <v>296</v>
      </c>
      <c r="H32" s="321" t="s">
        <v>296</v>
      </c>
      <c r="I32" s="196" t="e">
        <f t="shared" si="0"/>
        <v>#DIV/0!</v>
      </c>
      <c r="J32" s="35">
        <f t="shared" si="2"/>
        <v>28</v>
      </c>
      <c r="K32" s="19"/>
      <c r="L32" s="20"/>
      <c r="M32" s="4">
        <f t="shared" si="3"/>
        <v>1</v>
      </c>
      <c r="N32" s="4">
        <f t="shared" si="5"/>
        <v>28</v>
      </c>
      <c r="O32" s="25" t="str">
        <f t="shared" si="4"/>
        <v>S28</v>
      </c>
      <c r="P32" s="4">
        <f t="shared" si="1"/>
        <v>28</v>
      </c>
    </row>
    <row r="33" spans="1:16" ht="49.9" customHeight="1" x14ac:dyDescent="0.2">
      <c r="A33" s="6">
        <v>29</v>
      </c>
      <c r="B33" s="204" t="s">
        <v>375</v>
      </c>
      <c r="C33" s="204" t="s">
        <v>520</v>
      </c>
      <c r="D33" s="204" t="s">
        <v>553</v>
      </c>
      <c r="E33" s="167" t="str">
        <f>VLOOKUP(A33,Equipes!A:J,2,FALSE)</f>
        <v>H</v>
      </c>
      <c r="F33" s="186">
        <f>ROUND(VLOOKUP(A33,Equipes!$A$2:$J$41,10,0),0)</f>
        <v>57</v>
      </c>
      <c r="G33" s="319" t="s">
        <v>296</v>
      </c>
      <c r="H33" s="321" t="s">
        <v>296</v>
      </c>
      <c r="I33" s="196" t="e">
        <f t="shared" si="0"/>
        <v>#DIV/0!</v>
      </c>
      <c r="J33" s="35">
        <f t="shared" si="2"/>
        <v>29</v>
      </c>
      <c r="K33" s="19"/>
      <c r="L33" s="20"/>
      <c r="M33" s="4">
        <f t="shared" si="3"/>
        <v>1</v>
      </c>
      <c r="N33" s="4">
        <f t="shared" si="5"/>
        <v>29</v>
      </c>
      <c r="O33" s="25" t="str">
        <f t="shared" si="4"/>
        <v>S29</v>
      </c>
      <c r="P33" s="4">
        <f t="shared" si="1"/>
        <v>29</v>
      </c>
    </row>
    <row r="34" spans="1:16" ht="49.9" customHeight="1" x14ac:dyDescent="0.2">
      <c r="A34" s="6">
        <v>30</v>
      </c>
      <c r="B34" s="204" t="s">
        <v>382</v>
      </c>
      <c r="C34" s="204" t="s">
        <v>521</v>
      </c>
      <c r="D34" s="204" t="s">
        <v>554</v>
      </c>
      <c r="E34" s="167" t="str">
        <f>VLOOKUP(A34,Equipes!A:J,2,FALSE)</f>
        <v>H</v>
      </c>
      <c r="F34" s="186">
        <f>ROUND(VLOOKUP(A34,Equipes!$A$2:$J$41,10,0),0)</f>
        <v>51</v>
      </c>
      <c r="G34" s="319" t="s">
        <v>296</v>
      </c>
      <c r="H34" s="321" t="s">
        <v>296</v>
      </c>
      <c r="I34" s="196" t="e">
        <f t="shared" si="0"/>
        <v>#DIV/0!</v>
      </c>
      <c r="J34" s="35">
        <f t="shared" si="2"/>
        <v>30</v>
      </c>
      <c r="K34" s="19"/>
      <c r="L34" s="20"/>
      <c r="M34" s="4">
        <f t="shared" si="3"/>
        <v>1</v>
      </c>
      <c r="N34" s="4">
        <f t="shared" si="5"/>
        <v>30</v>
      </c>
      <c r="O34" s="25" t="str">
        <f t="shared" si="4"/>
        <v>S30</v>
      </c>
      <c r="P34" s="4">
        <f t="shared" si="1"/>
        <v>30</v>
      </c>
    </row>
    <row r="35" spans="1:16" ht="49.9" customHeight="1" x14ac:dyDescent="0.2">
      <c r="A35" s="6">
        <v>31</v>
      </c>
      <c r="B35" s="204" t="s">
        <v>430</v>
      </c>
      <c r="C35" s="204" t="s">
        <v>522</v>
      </c>
      <c r="D35" s="204" t="s">
        <v>555</v>
      </c>
      <c r="E35" s="167" t="str">
        <f>VLOOKUP(A35,Equipes!A:J,2,FALSE)</f>
        <v>M</v>
      </c>
      <c r="F35" s="186">
        <f>ROUND(VLOOKUP(A35,Equipes!$A$2:$J$41,10,0),0)</f>
        <v>53</v>
      </c>
      <c r="G35" s="319" t="s">
        <v>296</v>
      </c>
      <c r="H35" s="321" t="s">
        <v>296</v>
      </c>
      <c r="I35" s="196" t="e">
        <f t="shared" si="0"/>
        <v>#DIV/0!</v>
      </c>
      <c r="J35" s="35">
        <f t="shared" si="2"/>
        <v>31</v>
      </c>
      <c r="K35" s="19">
        <v>27</v>
      </c>
      <c r="L35" s="20">
        <v>27</v>
      </c>
      <c r="M35" s="4">
        <f t="shared" si="3"/>
        <v>1</v>
      </c>
      <c r="N35" s="4">
        <f t="shared" si="5"/>
        <v>31</v>
      </c>
      <c r="O35" s="25" t="str">
        <f t="shared" si="4"/>
        <v>S31</v>
      </c>
      <c r="P35" s="4">
        <f t="shared" si="1"/>
        <v>31</v>
      </c>
    </row>
    <row r="36" spans="1:16" ht="49.9" customHeight="1" x14ac:dyDescent="0.2">
      <c r="A36" s="6">
        <v>32</v>
      </c>
      <c r="B36" s="204" t="s">
        <v>333</v>
      </c>
      <c r="C36" s="204" t="s">
        <v>524</v>
      </c>
      <c r="D36" s="204" t="s">
        <v>556</v>
      </c>
      <c r="E36" s="167" t="str">
        <f>VLOOKUP(A36,Equipes!A:J,2,FALSE)</f>
        <v>H</v>
      </c>
      <c r="F36" s="186">
        <f>ROUND(VLOOKUP(A36,Equipes!$A$2:$J$41,10,0),0)</f>
        <v>43</v>
      </c>
      <c r="G36" s="319" t="s">
        <v>296</v>
      </c>
      <c r="H36" s="321" t="s">
        <v>296</v>
      </c>
      <c r="I36" s="196" t="e">
        <f t="shared" si="0"/>
        <v>#DIV/0!</v>
      </c>
      <c r="J36" s="35">
        <f t="shared" si="2"/>
        <v>32</v>
      </c>
      <c r="K36" s="19">
        <v>15</v>
      </c>
      <c r="L36" s="20">
        <v>15</v>
      </c>
      <c r="M36" s="4">
        <f t="shared" si="3"/>
        <v>1</v>
      </c>
      <c r="N36" s="4">
        <f t="shared" si="5"/>
        <v>32</v>
      </c>
      <c r="O36" s="25" t="str">
        <f t="shared" si="4"/>
        <v>S32</v>
      </c>
      <c r="P36" s="4">
        <f t="shared" si="1"/>
        <v>32</v>
      </c>
    </row>
    <row r="37" spans="1:16" ht="49.9" customHeight="1" x14ac:dyDescent="0.2">
      <c r="A37" s="6">
        <v>33</v>
      </c>
      <c r="B37" s="204" t="s">
        <v>242</v>
      </c>
      <c r="C37" s="204" t="s">
        <v>242</v>
      </c>
      <c r="D37" s="204" t="s">
        <v>243</v>
      </c>
      <c r="E37" s="167" t="str">
        <f>VLOOKUP(A37,Equipes!A:J,2,FALSE)</f>
        <v>X</v>
      </c>
      <c r="F37" s="186">
        <f>ROUND(VLOOKUP(A37,Equipes!$A$2:$J$41,10,0),0)</f>
        <v>0</v>
      </c>
      <c r="G37" s="319" t="s">
        <v>296</v>
      </c>
      <c r="H37" s="321" t="s">
        <v>296</v>
      </c>
      <c r="I37" s="196" t="e">
        <f t="shared" si="0"/>
        <v>#DIV/0!</v>
      </c>
      <c r="J37" s="35">
        <f t="shared" si="2"/>
        <v>33</v>
      </c>
      <c r="K37" s="19">
        <v>12</v>
      </c>
      <c r="L37" s="20">
        <v>12</v>
      </c>
      <c r="M37" s="4">
        <f t="shared" si="3"/>
        <v>1</v>
      </c>
      <c r="N37" s="4">
        <f t="shared" si="5"/>
        <v>33</v>
      </c>
      <c r="O37" s="25" t="str">
        <f t="shared" si="4"/>
        <v>S33</v>
      </c>
      <c r="P37" s="4">
        <f t="shared" si="1"/>
        <v>33</v>
      </c>
    </row>
    <row r="38" spans="1:16" ht="49.9" customHeight="1" x14ac:dyDescent="0.2">
      <c r="A38" s="6">
        <v>34</v>
      </c>
      <c r="B38" s="204" t="s">
        <v>242</v>
      </c>
      <c r="C38" s="204" t="s">
        <v>242</v>
      </c>
      <c r="D38" s="204" t="s">
        <v>243</v>
      </c>
      <c r="E38" s="167" t="str">
        <f>VLOOKUP(A38,Equipes!A:J,2,FALSE)</f>
        <v>X</v>
      </c>
      <c r="F38" s="186">
        <f>ROUND(VLOOKUP(A38,Equipes!$A$2:$J$41,10,0),0)</f>
        <v>0</v>
      </c>
      <c r="G38" s="319" t="s">
        <v>296</v>
      </c>
      <c r="H38" s="321" t="s">
        <v>296</v>
      </c>
      <c r="I38" s="196" t="e">
        <f t="shared" si="0"/>
        <v>#DIV/0!</v>
      </c>
      <c r="J38" s="35">
        <f t="shared" si="2"/>
        <v>34</v>
      </c>
      <c r="K38" s="19">
        <v>28</v>
      </c>
      <c r="L38" s="20">
        <v>28</v>
      </c>
      <c r="M38" s="4">
        <f t="shared" si="3"/>
        <v>1</v>
      </c>
      <c r="N38" s="4">
        <f t="shared" si="5"/>
        <v>34</v>
      </c>
      <c r="O38" s="25" t="str">
        <f t="shared" si="4"/>
        <v>S34</v>
      </c>
      <c r="P38" s="4">
        <f t="shared" si="1"/>
        <v>34</v>
      </c>
    </row>
    <row r="39" spans="1:16" ht="49.9" customHeight="1" x14ac:dyDescent="0.2">
      <c r="A39" s="6">
        <v>35</v>
      </c>
      <c r="B39" s="204" t="s">
        <v>242</v>
      </c>
      <c r="C39" s="204" t="s">
        <v>242</v>
      </c>
      <c r="D39" s="204" t="s">
        <v>243</v>
      </c>
      <c r="E39" s="167" t="str">
        <f>VLOOKUP(A39,Equipes!A:J,2,FALSE)</f>
        <v>X</v>
      </c>
      <c r="F39" s="186">
        <f>ROUND(VLOOKUP(A39,Equipes!$A$2:$J$41,10,0),0)</f>
        <v>0</v>
      </c>
      <c r="G39" s="319" t="s">
        <v>296</v>
      </c>
      <c r="H39" s="321" t="s">
        <v>296</v>
      </c>
      <c r="I39" s="196" t="e">
        <f t="shared" si="0"/>
        <v>#DIV/0!</v>
      </c>
      <c r="J39" s="35">
        <f t="shared" si="2"/>
        <v>35</v>
      </c>
      <c r="M39" s="4">
        <f t="shared" si="3"/>
        <v>1</v>
      </c>
      <c r="N39" s="4">
        <f t="shared" si="5"/>
        <v>35</v>
      </c>
      <c r="O39" s="25" t="str">
        <f t="shared" si="4"/>
        <v>S35</v>
      </c>
      <c r="P39" s="4">
        <f t="shared" si="1"/>
        <v>35</v>
      </c>
    </row>
    <row r="40" spans="1:16" ht="49.9" customHeight="1" x14ac:dyDescent="0.2">
      <c r="A40" s="6">
        <v>36</v>
      </c>
      <c r="B40" s="204" t="s">
        <v>242</v>
      </c>
      <c r="C40" s="204" t="s">
        <v>242</v>
      </c>
      <c r="D40" s="204" t="s">
        <v>243</v>
      </c>
      <c r="E40" s="167" t="str">
        <f>VLOOKUP(A40,Equipes!A:J,2,FALSE)</f>
        <v>X</v>
      </c>
      <c r="F40" s="186">
        <f>ROUND(VLOOKUP(A40,Equipes!$A$2:$J$41,10,0),0)</f>
        <v>0</v>
      </c>
      <c r="G40" s="319" t="s">
        <v>296</v>
      </c>
      <c r="H40" s="321" t="s">
        <v>296</v>
      </c>
      <c r="I40" s="196" t="e">
        <f t="shared" si="0"/>
        <v>#DIV/0!</v>
      </c>
      <c r="J40" s="35">
        <f t="shared" si="2"/>
        <v>36</v>
      </c>
      <c r="M40" s="4">
        <f t="shared" si="3"/>
        <v>1</v>
      </c>
      <c r="N40" s="4">
        <f t="shared" si="5"/>
        <v>36</v>
      </c>
      <c r="O40" s="25" t="str">
        <f t="shared" si="4"/>
        <v>S36</v>
      </c>
      <c r="P40" s="4">
        <f t="shared" si="1"/>
        <v>36</v>
      </c>
    </row>
    <row r="41" spans="1:16" ht="49.9" customHeight="1" x14ac:dyDescent="0.2">
      <c r="A41" s="6">
        <v>37</v>
      </c>
      <c r="B41" s="204" t="s">
        <v>242</v>
      </c>
      <c r="C41" s="204" t="s">
        <v>242</v>
      </c>
      <c r="D41" s="204" t="s">
        <v>243</v>
      </c>
      <c r="E41" s="167" t="str">
        <f>VLOOKUP(A41,Equipes!A:J,2,FALSE)</f>
        <v>X</v>
      </c>
      <c r="F41" s="186">
        <f>ROUND(VLOOKUP(A41,Equipes!$A$2:$J$41,10,0),0)</f>
        <v>0</v>
      </c>
      <c r="G41" s="319" t="s">
        <v>296</v>
      </c>
      <c r="H41" s="321" t="s">
        <v>296</v>
      </c>
      <c r="I41" s="196" t="e">
        <f t="shared" si="0"/>
        <v>#DIV/0!</v>
      </c>
      <c r="J41" s="35">
        <f t="shared" si="2"/>
        <v>37</v>
      </c>
      <c r="M41" s="4">
        <f t="shared" si="3"/>
        <v>1</v>
      </c>
      <c r="N41" s="4">
        <f t="shared" si="5"/>
        <v>37</v>
      </c>
      <c r="O41" s="25" t="str">
        <f t="shared" si="4"/>
        <v>S37</v>
      </c>
      <c r="P41" s="4">
        <f t="shared" si="1"/>
        <v>37</v>
      </c>
    </row>
    <row r="42" spans="1:16" ht="49.9" customHeight="1" x14ac:dyDescent="0.2">
      <c r="A42" s="6">
        <v>38</v>
      </c>
      <c r="B42" s="204" t="s">
        <v>242</v>
      </c>
      <c r="C42" s="204" t="s">
        <v>242</v>
      </c>
      <c r="D42" s="204" t="s">
        <v>243</v>
      </c>
      <c r="E42" s="167" t="str">
        <f>VLOOKUP(A42,Equipes!A:J,2,FALSE)</f>
        <v>X</v>
      </c>
      <c r="F42" s="186">
        <f>ROUND(VLOOKUP(A42,Equipes!$A$2:$J$41,10,0),0)</f>
        <v>0</v>
      </c>
      <c r="G42" s="319" t="s">
        <v>296</v>
      </c>
      <c r="H42" s="321" t="s">
        <v>296</v>
      </c>
      <c r="I42" s="196" t="e">
        <f t="shared" si="0"/>
        <v>#DIV/0!</v>
      </c>
      <c r="J42" s="35">
        <f t="shared" si="2"/>
        <v>38</v>
      </c>
      <c r="M42" s="4">
        <f t="shared" si="3"/>
        <v>1</v>
      </c>
      <c r="N42" s="4">
        <f t="shared" si="5"/>
        <v>38</v>
      </c>
      <c r="O42" s="25" t="str">
        <f t="shared" si="4"/>
        <v>S38</v>
      </c>
      <c r="P42" s="4">
        <f t="shared" si="1"/>
        <v>38</v>
      </c>
    </row>
    <row r="43" spans="1:16" ht="49.9" customHeight="1" x14ac:dyDescent="0.2">
      <c r="A43" s="6">
        <v>39</v>
      </c>
      <c r="B43" s="204" t="s">
        <v>242</v>
      </c>
      <c r="C43" s="204" t="s">
        <v>242</v>
      </c>
      <c r="D43" s="204" t="s">
        <v>243</v>
      </c>
      <c r="E43" s="167" t="str">
        <f>VLOOKUP(A43,Equipes!A:J,2,FALSE)</f>
        <v>X</v>
      </c>
      <c r="F43" s="186">
        <f>ROUND(VLOOKUP(A43,Equipes!$A$2:$J$41,10,0),0)</f>
        <v>0</v>
      </c>
      <c r="G43" s="319" t="s">
        <v>296</v>
      </c>
      <c r="H43" s="321" t="s">
        <v>296</v>
      </c>
      <c r="I43" s="196" t="e">
        <f t="shared" si="0"/>
        <v>#DIV/0!</v>
      </c>
      <c r="J43" s="35">
        <f t="shared" si="2"/>
        <v>39</v>
      </c>
      <c r="M43" s="4">
        <f t="shared" si="3"/>
        <v>1</v>
      </c>
      <c r="N43" s="4">
        <f t="shared" si="5"/>
        <v>39</v>
      </c>
      <c r="O43" s="25" t="str">
        <f t="shared" si="4"/>
        <v>S39</v>
      </c>
      <c r="P43" s="4">
        <f t="shared" si="1"/>
        <v>39</v>
      </c>
    </row>
    <row r="44" spans="1:16" ht="49.9" customHeight="1" x14ac:dyDescent="0.2">
      <c r="A44" s="6">
        <v>40</v>
      </c>
      <c r="B44" s="204" t="s">
        <v>242</v>
      </c>
      <c r="C44" s="204" t="s">
        <v>242</v>
      </c>
      <c r="D44" s="204" t="s">
        <v>243</v>
      </c>
      <c r="E44" s="167" t="str">
        <f>VLOOKUP(A44,Equipes!A:J,2,FALSE)</f>
        <v>X</v>
      </c>
      <c r="F44" s="186">
        <f>ROUND(VLOOKUP(A44,Equipes!$A$2:$J$41,10,0),0)</f>
        <v>0</v>
      </c>
      <c r="G44" s="319" t="s">
        <v>296</v>
      </c>
      <c r="H44" s="321" t="s">
        <v>296</v>
      </c>
      <c r="I44" s="196" t="e">
        <f t="shared" si="0"/>
        <v>#DIV/0!</v>
      </c>
      <c r="J44" s="35">
        <f t="shared" si="2"/>
        <v>40</v>
      </c>
      <c r="M44" s="4">
        <f t="shared" si="3"/>
        <v>1</v>
      </c>
      <c r="N44" s="4">
        <f t="shared" si="5"/>
        <v>40</v>
      </c>
      <c r="O44" s="25" t="str">
        <f t="shared" si="4"/>
        <v>S40</v>
      </c>
      <c r="P44" s="4">
        <f t="shared" si="1"/>
        <v>40</v>
      </c>
    </row>
  </sheetData>
  <sheetProtection selectLockedCells="1" selectUnlockedCells="1"/>
  <sortState xmlns:xlrd2="http://schemas.microsoft.com/office/spreadsheetml/2017/richdata2" ref="A5:I44">
    <sortCondition ref="I5:I44"/>
  </sortState>
  <mergeCells count="3">
    <mergeCell ref="G1:J2"/>
    <mergeCell ref="E1:F2"/>
    <mergeCell ref="A1:D2"/>
  </mergeCells>
  <conditionalFormatting sqref="E6:E44">
    <cfRule type="cellIs" dxfId="9" priority="14" operator="equal">
      <formula>"M"</formula>
    </cfRule>
    <cfRule type="cellIs" dxfId="8" priority="15" operator="equal">
      <formula>"H"</formula>
    </cfRule>
    <cfRule type="cellIs" dxfId="7" priority="16" operator="equal">
      <formula>"F"</formula>
    </cfRule>
  </conditionalFormatting>
  <conditionalFormatting sqref="E5">
    <cfRule type="cellIs" dxfId="6" priority="11" operator="equal">
      <formula>"M"</formula>
    </cfRule>
    <cfRule type="cellIs" dxfId="5" priority="12" operator="equal">
      <formula>"H"</formula>
    </cfRule>
    <cfRule type="cellIs" dxfId="4" priority="13" operator="equal">
      <formula>"F"</formula>
    </cfRule>
  </conditionalFormatting>
  <printOptions horizontalCentered="1" verticalCentered="1"/>
  <pageMargins left="0" right="0" top="0" bottom="0" header="0.51181102362204722" footer="0.51181102362204722"/>
  <pageSetup paperSize="9" scale="49" firstPageNumber="0" fitToHeight="2" orientation="portrait" horizontalDpi="4294967293" verticalDpi="300" r:id="rId1"/>
  <headerFooter alignWithMargins="0"/>
  <legacy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sheetPr codeName="Feuil18">
    <pageSetUpPr fitToPage="1"/>
  </sheetPr>
  <dimension ref="A1:J45"/>
  <sheetViews>
    <sheetView zoomScale="70" zoomScaleNormal="70" workbookViewId="0">
      <selection activeCell="A5" sqref="A5:G44"/>
    </sheetView>
  </sheetViews>
  <sheetFormatPr baseColWidth="10" defaultColWidth="11.42578125" defaultRowHeight="18" x14ac:dyDescent="0.2"/>
  <cols>
    <col min="1" max="1" width="12.28515625" style="4" customWidth="1"/>
    <col min="2" max="3" width="20.28515625" style="4" customWidth="1"/>
    <col min="4" max="4" width="56.7109375" style="4" customWidth="1"/>
    <col min="5" max="6" width="11" style="4" customWidth="1"/>
    <col min="7" max="7" width="25.7109375" style="4" customWidth="1"/>
    <col min="8" max="8" width="21.28515625" style="22" customWidth="1"/>
    <col min="9" max="9" width="14.5703125" style="4" hidden="1" customWidth="1"/>
    <col min="10" max="10" width="20.7109375" style="4" hidden="1" customWidth="1"/>
    <col min="11" max="16384" width="11.42578125" style="4"/>
  </cols>
  <sheetData>
    <row r="1" spans="1:10" ht="30" customHeight="1" thickTop="1" x14ac:dyDescent="0.2">
      <c r="A1" s="671" t="s">
        <v>223</v>
      </c>
      <c r="B1" s="672"/>
      <c r="C1" s="675">
        <f>'Note explicative fichier'!E3</f>
        <v>43983</v>
      </c>
      <c r="D1" s="672" t="s">
        <v>245</v>
      </c>
      <c r="E1" s="672"/>
      <c r="F1" s="672"/>
      <c r="G1" s="672"/>
      <c r="H1" s="672"/>
      <c r="I1" s="672"/>
    </row>
    <row r="2" spans="1:10" ht="30" customHeight="1" thickBot="1" x14ac:dyDescent="0.25">
      <c r="A2" s="673"/>
      <c r="B2" s="674"/>
      <c r="C2" s="676"/>
      <c r="D2" s="674"/>
      <c r="E2" s="674"/>
      <c r="F2" s="674"/>
      <c r="G2" s="674"/>
      <c r="H2" s="674"/>
      <c r="I2" s="674"/>
    </row>
    <row r="3" spans="1:10" s="5" customFormat="1" ht="55.5" customHeight="1" thickTop="1" thickBot="1" x14ac:dyDescent="0.25">
      <c r="A3" s="162" t="s">
        <v>27</v>
      </c>
      <c r="B3" s="163" t="s">
        <v>82</v>
      </c>
      <c r="C3" s="163" t="s">
        <v>128</v>
      </c>
      <c r="D3" s="163" t="s">
        <v>28</v>
      </c>
      <c r="E3" s="164" t="s">
        <v>158</v>
      </c>
      <c r="F3" s="202"/>
      <c r="G3" s="23" t="s">
        <v>155</v>
      </c>
      <c r="H3" s="677" t="s">
        <v>165</v>
      </c>
      <c r="I3" s="164" t="s">
        <v>241</v>
      </c>
    </row>
    <row r="4" spans="1:10" s="5" customFormat="1" ht="46.5" customHeight="1" thickTop="1" thickBot="1" x14ac:dyDescent="0.25">
      <c r="A4" s="171"/>
      <c r="B4" s="172"/>
      <c r="C4" s="172"/>
      <c r="D4" s="172"/>
      <c r="E4" s="168"/>
      <c r="F4" s="203"/>
      <c r="G4" s="24" t="s">
        <v>156</v>
      </c>
      <c r="H4" s="677"/>
      <c r="I4" s="175"/>
    </row>
    <row r="5" spans="1:10" ht="49.9" customHeight="1" thickTop="1" x14ac:dyDescent="0.2">
      <c r="A5" s="276">
        <v>1</v>
      </c>
      <c r="B5" s="181" t="s">
        <v>311</v>
      </c>
      <c r="C5" s="182" t="s">
        <v>501</v>
      </c>
      <c r="D5" s="182" t="s">
        <v>525</v>
      </c>
      <c r="E5" s="200" t="str">
        <f>VLOOKUP(A5,Equipes!A:J,2,FALSE)</f>
        <v>M</v>
      </c>
      <c r="F5" s="201">
        <f>ROUND(VLOOKUP(A5,Equipes!$A$2:$J$41,10,0),0)</f>
        <v>49</v>
      </c>
      <c r="G5" s="290" t="s">
        <v>297</v>
      </c>
      <c r="H5"/>
      <c r="I5" s="19">
        <v>18</v>
      </c>
      <c r="J5" s="20">
        <v>18</v>
      </c>
    </row>
    <row r="6" spans="1:10" ht="49.9" customHeight="1" x14ac:dyDescent="0.2">
      <c r="A6" s="276">
        <v>2</v>
      </c>
      <c r="B6" s="183" t="s">
        <v>351</v>
      </c>
      <c r="C6" s="184" t="s">
        <v>500</v>
      </c>
      <c r="D6" s="184" t="s">
        <v>526</v>
      </c>
      <c r="E6" s="200" t="str">
        <f>VLOOKUP(A6,Equipes!A:J,2,FALSE)</f>
        <v>M</v>
      </c>
      <c r="F6" s="201">
        <f>ROUND(VLOOKUP(A6,Equipes!$A$2:$J$41,10,0),0)</f>
        <v>55</v>
      </c>
      <c r="G6" s="290" t="s">
        <v>297</v>
      </c>
      <c r="H6"/>
      <c r="I6" s="19">
        <v>16</v>
      </c>
      <c r="J6" s="20">
        <v>16</v>
      </c>
    </row>
    <row r="7" spans="1:10" ht="49.9" customHeight="1" x14ac:dyDescent="0.2">
      <c r="A7" s="276">
        <v>3</v>
      </c>
      <c r="B7" s="183" t="s">
        <v>328</v>
      </c>
      <c r="C7" s="184" t="s">
        <v>499</v>
      </c>
      <c r="D7" s="184" t="s">
        <v>527</v>
      </c>
      <c r="E7" s="200" t="str">
        <f>VLOOKUP(A7,Equipes!A:J,2,FALSE)</f>
        <v>M</v>
      </c>
      <c r="F7" s="201">
        <f>ROUND(VLOOKUP(A7,Equipes!$A$2:$J$41,10,0),0)</f>
        <v>55</v>
      </c>
      <c r="G7" s="290" t="s">
        <v>297</v>
      </c>
      <c r="H7"/>
      <c r="I7" s="19" t="s">
        <v>65</v>
      </c>
      <c r="J7" s="20" t="s">
        <v>66</v>
      </c>
    </row>
    <row r="8" spans="1:10" ht="49.9" customHeight="1" x14ac:dyDescent="0.2">
      <c r="A8" s="276">
        <v>4</v>
      </c>
      <c r="B8" s="183" t="s">
        <v>311</v>
      </c>
      <c r="C8" s="184" t="s">
        <v>502</v>
      </c>
      <c r="D8" s="184" t="s">
        <v>528</v>
      </c>
      <c r="E8" s="200" t="str">
        <f>VLOOKUP(A8,Equipes!A:J,2,FALSE)</f>
        <v>H</v>
      </c>
      <c r="F8" s="201">
        <f>ROUND(VLOOKUP(A8,Equipes!$A$2:$J$41,10,0),0)</f>
        <v>46</v>
      </c>
      <c r="G8" s="290" t="s">
        <v>297</v>
      </c>
      <c r="H8"/>
      <c r="I8" s="19">
        <v>10</v>
      </c>
      <c r="J8" s="20">
        <v>10</v>
      </c>
    </row>
    <row r="9" spans="1:10" ht="49.9" customHeight="1" x14ac:dyDescent="0.2">
      <c r="A9" s="276">
        <v>5</v>
      </c>
      <c r="B9" s="183" t="s">
        <v>436</v>
      </c>
      <c r="C9" s="184" t="s">
        <v>173</v>
      </c>
      <c r="D9" s="184" t="s">
        <v>529</v>
      </c>
      <c r="E9" s="200" t="str">
        <f>VLOOKUP(A9,Equipes!A:J,2,FALSE)</f>
        <v>M</v>
      </c>
      <c r="F9" s="201">
        <f>ROUND(VLOOKUP(A9,Equipes!$A$2:$J$41,10,0),0)</f>
        <v>50</v>
      </c>
      <c r="G9" s="290" t="s">
        <v>297</v>
      </c>
      <c r="H9"/>
      <c r="I9" s="19">
        <v>32</v>
      </c>
      <c r="J9" s="20">
        <v>32</v>
      </c>
    </row>
    <row r="10" spans="1:10" ht="49.9" customHeight="1" x14ac:dyDescent="0.2">
      <c r="A10" s="276">
        <v>6</v>
      </c>
      <c r="B10" s="183" t="s">
        <v>345</v>
      </c>
      <c r="C10" s="184" t="s">
        <v>503</v>
      </c>
      <c r="D10" s="184" t="s">
        <v>530</v>
      </c>
      <c r="E10" s="200" t="str">
        <f>VLOOKUP(A10,Equipes!A:J,2,FALSE)</f>
        <v>M</v>
      </c>
      <c r="F10" s="201">
        <f>ROUND(VLOOKUP(A10,Equipes!$A$2:$J$41,10,0),0)</f>
        <v>46</v>
      </c>
      <c r="G10" s="290" t="s">
        <v>297</v>
      </c>
      <c r="H10"/>
      <c r="I10" s="19">
        <v>31</v>
      </c>
      <c r="J10" s="20">
        <v>31</v>
      </c>
    </row>
    <row r="11" spans="1:10" ht="49.9" customHeight="1" x14ac:dyDescent="0.2">
      <c r="A11" s="276">
        <v>7</v>
      </c>
      <c r="B11" s="183" t="s">
        <v>493</v>
      </c>
      <c r="C11" s="184" t="s">
        <v>175</v>
      </c>
      <c r="D11" s="184" t="s">
        <v>531</v>
      </c>
      <c r="E11" s="200" t="str">
        <f>VLOOKUP(A11,Equipes!A:J,2,FALSE)</f>
        <v>M</v>
      </c>
      <c r="F11" s="201">
        <f>ROUND(VLOOKUP(A11,Equipes!$A$2:$J$41,10,0),0)</f>
        <v>49</v>
      </c>
      <c r="G11" s="290" t="s">
        <v>297</v>
      </c>
      <c r="H11"/>
      <c r="I11" s="19">
        <v>6</v>
      </c>
      <c r="J11" s="20">
        <v>6</v>
      </c>
    </row>
    <row r="12" spans="1:10" ht="49.9" customHeight="1" x14ac:dyDescent="0.2">
      <c r="A12" s="276">
        <v>8</v>
      </c>
      <c r="B12" s="183" t="s">
        <v>382</v>
      </c>
      <c r="C12" s="184" t="s">
        <v>234</v>
      </c>
      <c r="D12" s="184" t="s">
        <v>532</v>
      </c>
      <c r="E12" s="200" t="str">
        <f>VLOOKUP(A12,Equipes!A:J,2,FALSE)</f>
        <v>M</v>
      </c>
      <c r="F12" s="201">
        <f>ROUND(VLOOKUP(A12,Equipes!$A$2:$J$41,10,0),0)</f>
        <v>46</v>
      </c>
      <c r="G12" s="290" t="s">
        <v>297</v>
      </c>
      <c r="H12"/>
      <c r="I12" s="19">
        <v>23</v>
      </c>
      <c r="J12" s="20">
        <v>23</v>
      </c>
    </row>
    <row r="13" spans="1:10" ht="49.9" customHeight="1" x14ac:dyDescent="0.2">
      <c r="A13" s="276">
        <v>9</v>
      </c>
      <c r="B13" s="183" t="s">
        <v>418</v>
      </c>
      <c r="C13" s="184" t="s">
        <v>504</v>
      </c>
      <c r="D13" s="184" t="s">
        <v>533</v>
      </c>
      <c r="E13" s="200" t="str">
        <f>VLOOKUP(A13,Equipes!A:J,2,FALSE)</f>
        <v>M</v>
      </c>
      <c r="F13" s="201">
        <f>ROUND(VLOOKUP(A13,Equipes!$A$2:$J$41,10,0),0)</f>
        <v>53</v>
      </c>
      <c r="G13" s="290" t="s">
        <v>297</v>
      </c>
      <c r="H13"/>
      <c r="I13" s="19">
        <v>30</v>
      </c>
      <c r="J13" s="20">
        <v>30</v>
      </c>
    </row>
    <row r="14" spans="1:10" ht="49.9" customHeight="1" x14ac:dyDescent="0.2">
      <c r="A14" s="276">
        <v>10</v>
      </c>
      <c r="B14" s="183" t="s">
        <v>424</v>
      </c>
      <c r="C14" s="184" t="s">
        <v>505</v>
      </c>
      <c r="D14" s="184" t="s">
        <v>534</v>
      </c>
      <c r="E14" s="200" t="str">
        <f>VLOOKUP(A14,Equipes!A:J,2,FALSE)</f>
        <v>M</v>
      </c>
      <c r="F14" s="201">
        <f>ROUND(VLOOKUP(A14,Equipes!$A$2:$J$41,10,0),0)</f>
        <v>53</v>
      </c>
      <c r="G14" s="290" t="s">
        <v>297</v>
      </c>
      <c r="H14"/>
      <c r="I14" s="19">
        <v>8</v>
      </c>
      <c r="J14" s="20">
        <v>8</v>
      </c>
    </row>
    <row r="15" spans="1:10" ht="49.9" customHeight="1" x14ac:dyDescent="0.2">
      <c r="A15" s="276">
        <v>11</v>
      </c>
      <c r="B15" s="183" t="s">
        <v>333</v>
      </c>
      <c r="C15" s="184" t="s">
        <v>503</v>
      </c>
      <c r="D15" s="184" t="s">
        <v>535</v>
      </c>
      <c r="E15" s="200" t="str">
        <f>VLOOKUP(A15,Equipes!A:J,2,FALSE)</f>
        <v>H</v>
      </c>
      <c r="F15" s="201">
        <f>ROUND(VLOOKUP(A15,Equipes!$A$2:$J$41,10,0),0)</f>
        <v>51</v>
      </c>
      <c r="G15" s="290" t="s">
        <v>297</v>
      </c>
      <c r="H15"/>
      <c r="I15" s="19">
        <v>17</v>
      </c>
      <c r="J15" s="20">
        <v>17</v>
      </c>
    </row>
    <row r="16" spans="1:10" ht="49.9" customHeight="1" x14ac:dyDescent="0.2">
      <c r="A16" s="276">
        <v>12</v>
      </c>
      <c r="B16" s="183" t="s">
        <v>370</v>
      </c>
      <c r="C16" s="184" t="s">
        <v>506</v>
      </c>
      <c r="D16" s="184" t="s">
        <v>536</v>
      </c>
      <c r="E16" s="200" t="str">
        <f>VLOOKUP(A16,Equipes!A:J,2,FALSE)</f>
        <v>M</v>
      </c>
      <c r="F16" s="201">
        <f>ROUND(VLOOKUP(A16,Equipes!$A$2:$J$41,10,0),0)</f>
        <v>48</v>
      </c>
      <c r="G16" s="290" t="s">
        <v>297</v>
      </c>
      <c r="H16"/>
      <c r="I16" s="19">
        <v>34</v>
      </c>
      <c r="J16" s="20">
        <v>34</v>
      </c>
    </row>
    <row r="17" spans="1:10" ht="49.9" customHeight="1" x14ac:dyDescent="0.2">
      <c r="A17" s="276">
        <v>13</v>
      </c>
      <c r="B17" s="183" t="s">
        <v>447</v>
      </c>
      <c r="C17" s="184" t="s">
        <v>507</v>
      </c>
      <c r="D17" s="184" t="s">
        <v>537</v>
      </c>
      <c r="E17" s="200" t="str">
        <f>VLOOKUP(A17,Equipes!A:J,2,FALSE)</f>
        <v>M</v>
      </c>
      <c r="F17" s="201">
        <f>ROUND(VLOOKUP(A17,Equipes!$A$2:$J$41,10,0),0)</f>
        <v>47</v>
      </c>
      <c r="G17" s="290" t="s">
        <v>297</v>
      </c>
      <c r="H17"/>
      <c r="I17" s="19">
        <v>7</v>
      </c>
      <c r="J17" s="20">
        <v>7</v>
      </c>
    </row>
    <row r="18" spans="1:10" ht="49.9" customHeight="1" x14ac:dyDescent="0.2">
      <c r="A18" s="276">
        <v>14</v>
      </c>
      <c r="B18" s="183" t="s">
        <v>394</v>
      </c>
      <c r="C18" s="184" t="s">
        <v>508</v>
      </c>
      <c r="D18" s="184" t="s">
        <v>538</v>
      </c>
      <c r="E18" s="200" t="str">
        <f>VLOOKUP(A18,Equipes!A:J,2,FALSE)</f>
        <v>M</v>
      </c>
      <c r="F18" s="201">
        <f>ROUND(VLOOKUP(A18,Equipes!$A$2:$J$41,10,0),0)</f>
        <v>50</v>
      </c>
      <c r="G18" s="290" t="s">
        <v>297</v>
      </c>
      <c r="H18"/>
      <c r="I18" s="19">
        <v>9</v>
      </c>
      <c r="J18" s="20">
        <v>9</v>
      </c>
    </row>
    <row r="19" spans="1:10" ht="49.9" customHeight="1" x14ac:dyDescent="0.2">
      <c r="A19" s="276">
        <v>15</v>
      </c>
      <c r="B19" s="183" t="s">
        <v>470</v>
      </c>
      <c r="C19" s="184" t="s">
        <v>509</v>
      </c>
      <c r="D19" s="184" t="s">
        <v>539</v>
      </c>
      <c r="E19" s="200" t="str">
        <f>VLOOKUP(A19,Equipes!A:J,2,FALSE)</f>
        <v>H</v>
      </c>
      <c r="F19" s="201">
        <f>ROUND(VLOOKUP(A19,Equipes!$A$2:$J$41,10,0),0)</f>
        <v>54</v>
      </c>
      <c r="G19" s="290" t="s">
        <v>297</v>
      </c>
      <c r="H19"/>
      <c r="I19" s="19">
        <v>21</v>
      </c>
      <c r="J19" s="20">
        <v>21</v>
      </c>
    </row>
    <row r="20" spans="1:10" ht="49.9" customHeight="1" x14ac:dyDescent="0.2">
      <c r="A20" s="276">
        <v>16</v>
      </c>
      <c r="B20" s="183" t="s">
        <v>436</v>
      </c>
      <c r="C20" s="184" t="s">
        <v>511</v>
      </c>
      <c r="D20" s="184" t="s">
        <v>540</v>
      </c>
      <c r="E20" s="200" t="str">
        <f>VLOOKUP(A20,Equipes!A:J,2,FALSE)</f>
        <v>H</v>
      </c>
      <c r="F20" s="201">
        <f>ROUND(VLOOKUP(A20,Equipes!$A$2:$J$41,10,0),0)</f>
        <v>55</v>
      </c>
      <c r="G20" s="290" t="s">
        <v>297</v>
      </c>
      <c r="H20"/>
      <c r="I20" s="19">
        <v>13</v>
      </c>
      <c r="J20" s="20">
        <v>13</v>
      </c>
    </row>
    <row r="21" spans="1:10" ht="49.9" customHeight="1" x14ac:dyDescent="0.2">
      <c r="A21" s="276">
        <v>17</v>
      </c>
      <c r="B21" s="183" t="s">
        <v>311</v>
      </c>
      <c r="C21" s="184" t="s">
        <v>510</v>
      </c>
      <c r="D21" s="184" t="s">
        <v>541</v>
      </c>
      <c r="E21" s="200" t="str">
        <f>VLOOKUP(A21,Equipes!A:J,2,FALSE)</f>
        <v>F</v>
      </c>
      <c r="F21" s="201">
        <f>ROUND(VLOOKUP(A21,Equipes!$A$2:$J$41,10,0),0)</f>
        <v>55</v>
      </c>
      <c r="G21" s="290" t="s">
        <v>297</v>
      </c>
      <c r="H21"/>
      <c r="I21" s="19">
        <v>25</v>
      </c>
      <c r="J21" s="20">
        <v>25</v>
      </c>
    </row>
    <row r="22" spans="1:10" ht="49.9" customHeight="1" x14ac:dyDescent="0.2">
      <c r="A22" s="276">
        <v>18</v>
      </c>
      <c r="B22" s="183" t="s">
        <v>401</v>
      </c>
      <c r="C22" s="184" t="s">
        <v>512</v>
      </c>
      <c r="D22" s="184" t="s">
        <v>542</v>
      </c>
      <c r="E22" s="200" t="str">
        <f>VLOOKUP(A22,Equipes!A:J,2,FALSE)</f>
        <v>H</v>
      </c>
      <c r="F22" s="201">
        <f>ROUND(VLOOKUP(A22,Equipes!$A$2:$J$41,10,0),0)</f>
        <v>58</v>
      </c>
      <c r="G22" s="290" t="s">
        <v>297</v>
      </c>
      <c r="H22"/>
      <c r="I22" s="19">
        <v>29</v>
      </c>
      <c r="J22" s="20">
        <v>29</v>
      </c>
    </row>
    <row r="23" spans="1:10" ht="49.9" customHeight="1" x14ac:dyDescent="0.2">
      <c r="A23" s="276">
        <v>19</v>
      </c>
      <c r="B23" s="183" t="s">
        <v>476</v>
      </c>
      <c r="C23" s="184" t="s">
        <v>513</v>
      </c>
      <c r="D23" s="184" t="s">
        <v>543</v>
      </c>
      <c r="E23" s="200" t="str">
        <f>VLOOKUP(A23,Equipes!A:J,2,FALSE)</f>
        <v>H</v>
      </c>
      <c r="F23" s="201">
        <f>ROUND(VLOOKUP(A23,Equipes!$A$2:$J$41,10,0),0)</f>
        <v>55</v>
      </c>
      <c r="G23" s="290" t="s">
        <v>297</v>
      </c>
      <c r="H23"/>
      <c r="I23" s="19">
        <v>4</v>
      </c>
      <c r="J23" s="20">
        <v>4</v>
      </c>
    </row>
    <row r="24" spans="1:10" ht="49.9" customHeight="1" x14ac:dyDescent="0.2">
      <c r="A24" s="276">
        <v>20</v>
      </c>
      <c r="B24" s="183" t="s">
        <v>458</v>
      </c>
      <c r="C24" s="184" t="s">
        <v>514</v>
      </c>
      <c r="D24" s="184" t="s">
        <v>544</v>
      </c>
      <c r="E24" s="200" t="str">
        <f>VLOOKUP(A24,Equipes!A:J,2,FALSE)</f>
        <v>M</v>
      </c>
      <c r="F24" s="201">
        <f>ROUND(VLOOKUP(A24,Equipes!$A$2:$J$41,10,0),0)</f>
        <v>55</v>
      </c>
      <c r="G24" s="290" t="s">
        <v>297</v>
      </c>
      <c r="H24"/>
      <c r="I24" s="19">
        <v>14</v>
      </c>
      <c r="J24" s="20">
        <v>14</v>
      </c>
    </row>
    <row r="25" spans="1:10" ht="49.9" customHeight="1" x14ac:dyDescent="0.2">
      <c r="A25" s="276">
        <v>21</v>
      </c>
      <c r="B25" s="183" t="s">
        <v>447</v>
      </c>
      <c r="C25" s="184" t="s">
        <v>507</v>
      </c>
      <c r="D25" s="184" t="s">
        <v>545</v>
      </c>
      <c r="E25" s="200" t="str">
        <f>VLOOKUP(A25,Equipes!A:J,2,FALSE)</f>
        <v>H</v>
      </c>
      <c r="F25" s="201">
        <f>ROUND(VLOOKUP(A25,Equipes!$A$2:$J$41,10,0),0)</f>
        <v>51</v>
      </c>
      <c r="G25" s="290" t="s">
        <v>297</v>
      </c>
      <c r="H25"/>
      <c r="I25" s="19">
        <v>22</v>
      </c>
      <c r="J25" s="20">
        <v>22</v>
      </c>
    </row>
    <row r="26" spans="1:10" ht="49.9" customHeight="1" x14ac:dyDescent="0.2">
      <c r="A26" s="276">
        <v>22</v>
      </c>
      <c r="B26" s="183" t="s">
        <v>357</v>
      </c>
      <c r="C26" s="184" t="s">
        <v>515</v>
      </c>
      <c r="D26" s="184" t="s">
        <v>546</v>
      </c>
      <c r="E26" s="200" t="str">
        <f>VLOOKUP(A26,Equipes!A:J,2,FALSE)</f>
        <v>H</v>
      </c>
      <c r="F26" s="201">
        <f>ROUND(VLOOKUP(A26,Equipes!$A$2:$J$41,10,0),0)</f>
        <v>52</v>
      </c>
      <c r="G26" s="290" t="s">
        <v>297</v>
      </c>
      <c r="H26"/>
      <c r="I26" s="19">
        <v>33</v>
      </c>
      <c r="J26" s="20">
        <v>33</v>
      </c>
    </row>
    <row r="27" spans="1:10" ht="49.9" customHeight="1" x14ac:dyDescent="0.2">
      <c r="A27" s="276">
        <v>23</v>
      </c>
      <c r="B27" s="183" t="s">
        <v>464</v>
      </c>
      <c r="C27" s="184" t="s">
        <v>516</v>
      </c>
      <c r="D27" s="184" t="s">
        <v>547</v>
      </c>
      <c r="E27" s="200" t="str">
        <f>VLOOKUP(A27,Equipes!A:J,2,FALSE)</f>
        <v>M</v>
      </c>
      <c r="F27" s="201">
        <f>ROUND(VLOOKUP(A27,Equipes!$A$2:$J$41,10,0),0)</f>
        <v>50</v>
      </c>
      <c r="G27" s="290" t="s">
        <v>297</v>
      </c>
      <c r="H27"/>
      <c r="I27" s="19">
        <v>3</v>
      </c>
      <c r="J27" s="20">
        <v>3</v>
      </c>
    </row>
    <row r="28" spans="1:10" ht="49.9" customHeight="1" x14ac:dyDescent="0.2">
      <c r="A28" s="276">
        <v>24</v>
      </c>
      <c r="B28" s="183" t="s">
        <v>406</v>
      </c>
      <c r="C28" s="184" t="s">
        <v>517</v>
      </c>
      <c r="D28" s="184" t="s">
        <v>548</v>
      </c>
      <c r="E28" s="200" t="str">
        <f>VLOOKUP(A28,Equipes!A:J,2,FALSE)</f>
        <v>H</v>
      </c>
      <c r="F28" s="201">
        <f>ROUND(VLOOKUP(A28,Equipes!$A$2:$J$41,10,0),0)</f>
        <v>53</v>
      </c>
      <c r="G28" s="290" t="s">
        <v>297</v>
      </c>
      <c r="H28"/>
      <c r="I28" s="19">
        <v>26</v>
      </c>
      <c r="J28" s="20">
        <v>26</v>
      </c>
    </row>
    <row r="29" spans="1:10" ht="49.9" customHeight="1" x14ac:dyDescent="0.2">
      <c r="A29" s="276">
        <v>25</v>
      </c>
      <c r="B29" s="183" t="s">
        <v>487</v>
      </c>
      <c r="C29" s="184" t="s">
        <v>518</v>
      </c>
      <c r="D29" s="184" t="s">
        <v>549</v>
      </c>
      <c r="E29" s="200" t="str">
        <f>VLOOKUP(A29,Equipes!A:J,2,FALSE)</f>
        <v>M</v>
      </c>
      <c r="F29" s="201">
        <f>ROUND(VLOOKUP(A29,Equipes!$A$2:$J$41,10,0),0)</f>
        <v>54</v>
      </c>
      <c r="G29" s="290" t="s">
        <v>297</v>
      </c>
      <c r="H29"/>
      <c r="I29" s="19">
        <v>20</v>
      </c>
      <c r="J29" s="20">
        <v>20</v>
      </c>
    </row>
    <row r="30" spans="1:10" ht="49.9" customHeight="1" x14ac:dyDescent="0.2">
      <c r="A30" s="276">
        <v>26</v>
      </c>
      <c r="B30" s="183" t="s">
        <v>363</v>
      </c>
      <c r="C30" s="184" t="s">
        <v>519</v>
      </c>
      <c r="D30" s="184" t="s">
        <v>550</v>
      </c>
      <c r="E30" s="200" t="str">
        <f>VLOOKUP(A30,Equipes!A:J,2,FALSE)</f>
        <v>M</v>
      </c>
      <c r="F30" s="201">
        <f>ROUND(VLOOKUP(A30,Equipes!$A$2:$J$41,10,0),0)</f>
        <v>56</v>
      </c>
      <c r="G30" s="290" t="s">
        <v>297</v>
      </c>
      <c r="H30"/>
      <c r="I30" s="19">
        <v>11</v>
      </c>
      <c r="J30" s="20">
        <v>11</v>
      </c>
    </row>
    <row r="31" spans="1:10" ht="49.9" customHeight="1" x14ac:dyDescent="0.2">
      <c r="A31" s="276">
        <v>27</v>
      </c>
      <c r="B31" s="183" t="s">
        <v>406</v>
      </c>
      <c r="C31" s="184" t="s">
        <v>517</v>
      </c>
      <c r="D31" s="184" t="s">
        <v>551</v>
      </c>
      <c r="E31" s="200" t="str">
        <f>VLOOKUP(A31,Equipes!A:J,2,FALSE)</f>
        <v>F</v>
      </c>
      <c r="F31" s="201">
        <f>ROUND(VLOOKUP(A31,Equipes!$A$2:$J$41,10,0),0)</f>
        <v>47</v>
      </c>
      <c r="G31" s="290" t="s">
        <v>297</v>
      </c>
      <c r="H31"/>
      <c r="I31" s="19"/>
      <c r="J31" s="20"/>
    </row>
    <row r="32" spans="1:10" ht="49.9" customHeight="1" x14ac:dyDescent="0.2">
      <c r="A32" s="276">
        <v>28</v>
      </c>
      <c r="B32" s="183" t="s">
        <v>476</v>
      </c>
      <c r="C32" s="184" t="s">
        <v>513</v>
      </c>
      <c r="D32" s="184" t="s">
        <v>552</v>
      </c>
      <c r="E32" s="200" t="str">
        <f>VLOOKUP(A32,Equipes!A:J,2,FALSE)</f>
        <v>M</v>
      </c>
      <c r="F32" s="201">
        <f>ROUND(VLOOKUP(A32,Equipes!$A$2:$J$41,10,0),0)</f>
        <v>53</v>
      </c>
      <c r="G32" s="290" t="s">
        <v>297</v>
      </c>
      <c r="H32"/>
      <c r="I32" s="19"/>
      <c r="J32" s="20"/>
    </row>
    <row r="33" spans="1:10" ht="49.9" customHeight="1" x14ac:dyDescent="0.2">
      <c r="A33" s="276">
        <v>29</v>
      </c>
      <c r="B33" s="183" t="s">
        <v>375</v>
      </c>
      <c r="C33" s="184" t="s">
        <v>520</v>
      </c>
      <c r="D33" s="184" t="s">
        <v>553</v>
      </c>
      <c r="E33" s="200" t="str">
        <f>VLOOKUP(A33,Equipes!A:J,2,FALSE)</f>
        <v>H</v>
      </c>
      <c r="F33" s="201">
        <f>ROUND(VLOOKUP(A33,Equipes!$A$2:$J$41,10,0),0)</f>
        <v>57</v>
      </c>
      <c r="G33" s="290" t="s">
        <v>297</v>
      </c>
      <c r="H33"/>
      <c r="I33" s="19"/>
      <c r="J33" s="20"/>
    </row>
    <row r="34" spans="1:10" ht="49.9" customHeight="1" x14ac:dyDescent="0.2">
      <c r="A34" s="276">
        <v>30</v>
      </c>
      <c r="B34" s="183" t="s">
        <v>382</v>
      </c>
      <c r="C34" s="184" t="s">
        <v>521</v>
      </c>
      <c r="D34" s="184" t="s">
        <v>554</v>
      </c>
      <c r="E34" s="200" t="str">
        <f>VLOOKUP(A34,Equipes!A:J,2,FALSE)</f>
        <v>H</v>
      </c>
      <c r="F34" s="201">
        <f>ROUND(VLOOKUP(A34,Equipes!$A$2:$J$41,10,0),0)</f>
        <v>51</v>
      </c>
      <c r="G34" s="290" t="s">
        <v>297</v>
      </c>
      <c r="H34"/>
      <c r="I34" s="19"/>
      <c r="J34" s="20"/>
    </row>
    <row r="35" spans="1:10" ht="49.9" customHeight="1" x14ac:dyDescent="0.2">
      <c r="A35" s="276">
        <v>31</v>
      </c>
      <c r="B35" s="183" t="s">
        <v>430</v>
      </c>
      <c r="C35" s="184" t="s">
        <v>522</v>
      </c>
      <c r="D35" s="184" t="s">
        <v>555</v>
      </c>
      <c r="E35" s="200" t="str">
        <f>VLOOKUP(A35,Equipes!A:J,2,FALSE)</f>
        <v>M</v>
      </c>
      <c r="F35" s="201">
        <f>ROUND(VLOOKUP(A35,Equipes!$A$2:$J$41,10,0),0)</f>
        <v>53</v>
      </c>
      <c r="G35" s="290" t="s">
        <v>297</v>
      </c>
      <c r="H35"/>
      <c r="I35" s="19"/>
      <c r="J35" s="20"/>
    </row>
    <row r="36" spans="1:10" ht="49.9" customHeight="1" x14ac:dyDescent="0.2">
      <c r="A36" s="276">
        <v>32</v>
      </c>
      <c r="B36" s="183" t="s">
        <v>333</v>
      </c>
      <c r="C36" s="184" t="s">
        <v>524</v>
      </c>
      <c r="D36" s="184" t="s">
        <v>556</v>
      </c>
      <c r="E36" s="200" t="str">
        <f>VLOOKUP(A36,Equipes!A:J,2,FALSE)</f>
        <v>H</v>
      </c>
      <c r="F36" s="201">
        <f>ROUND(VLOOKUP(A36,Equipes!$A$2:$J$41,10,0),0)</f>
        <v>43</v>
      </c>
      <c r="G36" s="290" t="s">
        <v>297</v>
      </c>
      <c r="H36"/>
      <c r="I36" s="19">
        <v>27</v>
      </c>
      <c r="J36" s="20">
        <v>27</v>
      </c>
    </row>
    <row r="37" spans="1:10" ht="49.9" customHeight="1" x14ac:dyDescent="0.2">
      <c r="A37" s="276">
        <v>33</v>
      </c>
      <c r="B37" s="183" t="s">
        <v>242</v>
      </c>
      <c r="C37" s="184" t="s">
        <v>242</v>
      </c>
      <c r="D37" s="184" t="s">
        <v>243</v>
      </c>
      <c r="E37" s="200" t="str">
        <f>VLOOKUP(A37,Equipes!A:J,2,FALSE)</f>
        <v>X</v>
      </c>
      <c r="F37" s="201">
        <f>ROUND(VLOOKUP(A37,Equipes!$A$2:$J$41,10,0),0)</f>
        <v>0</v>
      </c>
      <c r="G37" s="290" t="s">
        <v>297</v>
      </c>
      <c r="H37"/>
      <c r="I37" s="19">
        <v>15</v>
      </c>
      <c r="J37" s="20">
        <v>15</v>
      </c>
    </row>
    <row r="38" spans="1:10" ht="49.9" customHeight="1" x14ac:dyDescent="0.2">
      <c r="A38" s="276">
        <v>34</v>
      </c>
      <c r="B38" s="183" t="s">
        <v>242</v>
      </c>
      <c r="C38" s="184" t="s">
        <v>242</v>
      </c>
      <c r="D38" s="184" t="s">
        <v>243</v>
      </c>
      <c r="E38" s="200" t="str">
        <f>VLOOKUP(A38,Equipes!A:J,2,FALSE)</f>
        <v>X</v>
      </c>
      <c r="F38" s="201">
        <f>ROUND(VLOOKUP(A38,Equipes!$A$2:$J$41,10,0),0)</f>
        <v>0</v>
      </c>
      <c r="G38" s="290" t="s">
        <v>297</v>
      </c>
      <c r="H38"/>
      <c r="I38" s="19">
        <v>12</v>
      </c>
      <c r="J38" s="20">
        <v>12</v>
      </c>
    </row>
    <row r="39" spans="1:10" ht="49.9" customHeight="1" x14ac:dyDescent="0.2">
      <c r="A39" s="276">
        <v>35</v>
      </c>
      <c r="B39" s="183" t="s">
        <v>242</v>
      </c>
      <c r="C39" s="184" t="s">
        <v>242</v>
      </c>
      <c r="D39" s="184" t="s">
        <v>243</v>
      </c>
      <c r="E39" s="200" t="str">
        <f>VLOOKUP(A39,Equipes!A:J,2,FALSE)</f>
        <v>X</v>
      </c>
      <c r="F39" s="201">
        <f>ROUND(VLOOKUP(A39,Equipes!$A$2:$J$41,10,0),0)</f>
        <v>0</v>
      </c>
      <c r="G39" s="290" t="s">
        <v>297</v>
      </c>
      <c r="H39"/>
      <c r="I39" s="19">
        <v>28</v>
      </c>
      <c r="J39" s="20">
        <v>28</v>
      </c>
    </row>
    <row r="40" spans="1:10" ht="49.9" customHeight="1" x14ac:dyDescent="0.2">
      <c r="A40" s="276">
        <v>36</v>
      </c>
      <c r="B40" s="183" t="s">
        <v>242</v>
      </c>
      <c r="C40" s="184" t="s">
        <v>242</v>
      </c>
      <c r="D40" s="184" t="s">
        <v>243</v>
      </c>
      <c r="E40" s="200" t="str">
        <f>VLOOKUP(A40,Equipes!A:J,2,FALSE)</f>
        <v>X</v>
      </c>
      <c r="F40" s="201">
        <f>ROUND(VLOOKUP(A40,Equipes!$A$2:$J$41,10,0),0)</f>
        <v>0</v>
      </c>
      <c r="G40" s="290" t="s">
        <v>297</v>
      </c>
      <c r="H40"/>
      <c r="I40" s="19">
        <v>28</v>
      </c>
      <c r="J40" s="20">
        <v>28</v>
      </c>
    </row>
    <row r="41" spans="1:10" ht="49.9" customHeight="1" x14ac:dyDescent="0.2">
      <c r="A41" s="276">
        <v>37</v>
      </c>
      <c r="B41" s="183" t="s">
        <v>242</v>
      </c>
      <c r="C41" s="184" t="s">
        <v>242</v>
      </c>
      <c r="D41" s="184" t="s">
        <v>243</v>
      </c>
      <c r="E41" s="200" t="str">
        <f>VLOOKUP(A41,Equipes!A:J,2,FALSE)</f>
        <v>X</v>
      </c>
      <c r="F41" s="201">
        <f>ROUND(VLOOKUP(A41,Equipes!$A$2:$J$41,10,0),0)</f>
        <v>0</v>
      </c>
      <c r="G41" s="290" t="s">
        <v>297</v>
      </c>
      <c r="H41"/>
    </row>
    <row r="42" spans="1:10" ht="49.9" customHeight="1" x14ac:dyDescent="0.2">
      <c r="A42" s="276">
        <v>38</v>
      </c>
      <c r="B42" s="183" t="s">
        <v>242</v>
      </c>
      <c r="C42" s="184" t="s">
        <v>242</v>
      </c>
      <c r="D42" s="184" t="s">
        <v>243</v>
      </c>
      <c r="E42" s="200" t="str">
        <f>VLOOKUP(A42,Equipes!A:J,2,FALSE)</f>
        <v>X</v>
      </c>
      <c r="F42" s="201">
        <f>ROUND(VLOOKUP(A42,Equipes!$A$2:$J$41,10,0),0)</f>
        <v>0</v>
      </c>
      <c r="G42" s="290" t="s">
        <v>297</v>
      </c>
      <c r="H42"/>
    </row>
    <row r="43" spans="1:10" ht="49.9" customHeight="1" x14ac:dyDescent="0.2">
      <c r="A43" s="276">
        <v>39</v>
      </c>
      <c r="B43" s="183" t="s">
        <v>242</v>
      </c>
      <c r="C43" s="184" t="s">
        <v>242</v>
      </c>
      <c r="D43" s="184" t="s">
        <v>243</v>
      </c>
      <c r="E43" s="200" t="str">
        <f>VLOOKUP(A43,Equipes!A:J,2,FALSE)</f>
        <v>X</v>
      </c>
      <c r="F43" s="201">
        <f>ROUND(VLOOKUP(A43,Equipes!$A$2:$J$41,10,0),0)</f>
        <v>0</v>
      </c>
      <c r="G43" s="290" t="s">
        <v>297</v>
      </c>
      <c r="H43"/>
    </row>
    <row r="44" spans="1:10" ht="49.9" customHeight="1" thickBot="1" x14ac:dyDescent="0.25">
      <c r="A44" s="276">
        <v>40</v>
      </c>
      <c r="B44" s="258" t="s">
        <v>242</v>
      </c>
      <c r="C44" s="259" t="s">
        <v>242</v>
      </c>
      <c r="D44" s="259" t="s">
        <v>243</v>
      </c>
      <c r="E44" s="200" t="str">
        <f>VLOOKUP(A44,Equipes!A:J,2,FALSE)</f>
        <v>X</v>
      </c>
      <c r="F44" s="201">
        <f>ROUND(VLOOKUP(A44,Equipes!$A$2:$J$41,10,0),0)</f>
        <v>0</v>
      </c>
      <c r="G44" s="290" t="s">
        <v>297</v>
      </c>
      <c r="H44"/>
    </row>
    <row r="45" spans="1:10" ht="18.75" thickTop="1" x14ac:dyDescent="0.2"/>
  </sheetData>
  <sheetProtection selectLockedCells="1" selectUnlockedCells="1"/>
  <sortState xmlns:xlrd2="http://schemas.microsoft.com/office/spreadsheetml/2017/richdata2" ref="A5:G44">
    <sortCondition ref="G5:G44"/>
  </sortState>
  <mergeCells count="4">
    <mergeCell ref="A1:B2"/>
    <mergeCell ref="C1:C2"/>
    <mergeCell ref="D1:I2"/>
    <mergeCell ref="H3:H4"/>
  </mergeCells>
  <conditionalFormatting sqref="E5:E44">
    <cfRule type="cellIs" dxfId="3" priority="4" operator="equal">
      <formula>"M"</formula>
    </cfRule>
    <cfRule type="cellIs" dxfId="2" priority="5" operator="equal">
      <formula>"H"</formula>
    </cfRule>
    <cfRule type="cellIs" dxfId="1" priority="6" operator="equal">
      <formula>"F"</formula>
    </cfRule>
  </conditionalFormatting>
  <conditionalFormatting sqref="G5:G44">
    <cfRule type="cellIs" dxfId="0" priority="1" operator="greaterThan">
      <formula>0.293576388888889</formula>
    </cfRule>
  </conditionalFormatting>
  <printOptions horizontalCentered="1"/>
  <pageMargins left="0" right="0" top="0" bottom="0" header="0.51181102362204722" footer="0.51181102362204722"/>
  <pageSetup paperSize="9" scale="58" firstPageNumber="0" fitToHeight="0" orientation="portrait" horizontalDpi="300" verticalDpi="300" r:id="rId1"/>
  <headerFooter alignWithMargins="0"/>
  <legacyDrawing r:id="rId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sheetPr codeName="Feuil23">
    <pageSetUpPr fitToPage="1"/>
  </sheetPr>
  <dimension ref="A1:H61"/>
  <sheetViews>
    <sheetView tabSelected="1" view="pageBreakPreview" topLeftCell="A26" zoomScale="90" zoomScaleNormal="70" zoomScaleSheetLayoutView="90" workbookViewId="0">
      <selection activeCell="D58" sqref="D58"/>
    </sheetView>
  </sheetViews>
  <sheetFormatPr baseColWidth="10" defaultColWidth="11.42578125" defaultRowHeight="15.75" x14ac:dyDescent="0.2"/>
  <cols>
    <col min="1" max="1" width="13.28515625" style="32" customWidth="1"/>
    <col min="2" max="2" width="15.7109375" style="62" customWidth="1"/>
    <col min="3" max="3" width="43.7109375" style="62" customWidth="1"/>
    <col min="4" max="4" width="19.42578125" style="62" customWidth="1"/>
    <col min="5" max="5" width="13.140625" style="62" customWidth="1"/>
    <col min="6" max="6" width="38.7109375" style="62" customWidth="1"/>
    <col min="7" max="16384" width="11.42578125" style="32"/>
  </cols>
  <sheetData>
    <row r="1" spans="1:8" ht="20.25" x14ac:dyDescent="0.2">
      <c r="A1" s="336" t="s">
        <v>94</v>
      </c>
      <c r="B1" s="337"/>
      <c r="C1" s="338"/>
      <c r="D1" s="338"/>
      <c r="E1" s="337" t="s">
        <v>70</v>
      </c>
      <c r="F1" s="340" t="s">
        <v>18</v>
      </c>
    </row>
    <row r="2" spans="1:8" x14ac:dyDescent="0.2">
      <c r="A2" s="343"/>
      <c r="B2" s="333">
        <f>VLOOKUP("F1",'Cl Catégories'!A:K,2,FALSE)</f>
        <v>27</v>
      </c>
      <c r="C2" s="332" t="str">
        <f>+VLOOKUP($B2,Equipes!$A$2:$I$41,3)</f>
        <v>MEULAN LES MUREAUX AMMH 1</v>
      </c>
      <c r="D2" s="332" t="str">
        <f>+VLOOKUP($B2,Equipes!$A$2:$I$41,4)</f>
        <v>AMMH1</v>
      </c>
      <c r="E2" s="334">
        <f>VLOOKUP(B2,'CL GENERAL'!A:K,7,FALSE)</f>
        <v>8.318287037037031E-2</v>
      </c>
      <c r="F2" s="342" t="str">
        <f>+VLOOKUP($B$2,Equipes!$A$2:$I$41,5)</f>
        <v>Gwenaelle MARSAIS</v>
      </c>
    </row>
    <row r="3" spans="1:8" x14ac:dyDescent="0.2">
      <c r="A3" s="343"/>
      <c r="B3" s="32"/>
      <c r="C3" s="32"/>
      <c r="D3" s="32"/>
      <c r="E3" s="32"/>
      <c r="F3" s="342" t="str">
        <f>+VLOOKUP($B$2,Equipes!$A$2:$I$41,6)</f>
        <v>Sophie SEFFAR</v>
      </c>
    </row>
    <row r="4" spans="1:8" ht="18" x14ac:dyDescent="0.2">
      <c r="A4" s="343"/>
      <c r="B4" s="335" t="s">
        <v>295</v>
      </c>
      <c r="C4" s="367"/>
      <c r="D4" s="32"/>
      <c r="E4" s="32"/>
      <c r="F4" s="342" t="str">
        <f>+VLOOKUP($B$2,Equipes!$A$2:$I$41,7)</f>
        <v>Catherine MARTINIER</v>
      </c>
      <c r="G4" s="330"/>
      <c r="H4" s="4"/>
    </row>
    <row r="5" spans="1:8" ht="18" x14ac:dyDescent="0.2">
      <c r="A5" s="343"/>
      <c r="B5" s="335" t="s">
        <v>86</v>
      </c>
      <c r="C5" s="367"/>
      <c r="E5" s="32"/>
      <c r="F5" s="342" t="str">
        <f>+VLOOKUP($B$2,Equipes!$A$2:$I$41,8)</f>
        <v>Christelle GOANVIC</v>
      </c>
      <c r="G5" s="10"/>
      <c r="H5" s="4"/>
    </row>
    <row r="6" spans="1:8" ht="18" x14ac:dyDescent="0.2">
      <c r="A6" s="343"/>
      <c r="B6" s="335" t="s">
        <v>93</v>
      </c>
      <c r="C6" s="367"/>
      <c r="F6" s="342" t="str">
        <f>+VLOOKUP($B$2,Equipes!$A$2:$I$41,9)</f>
        <v>Marie LAMORE</v>
      </c>
      <c r="G6" s="10"/>
      <c r="H6" s="4"/>
    </row>
    <row r="7" spans="1:8" x14ac:dyDescent="0.2">
      <c r="A7" s="343"/>
      <c r="B7" s="32"/>
      <c r="C7" s="10"/>
      <c r="F7" s="360"/>
      <c r="G7" s="10"/>
    </row>
    <row r="8" spans="1:8" x14ac:dyDescent="0.2">
      <c r="A8" s="361" t="s">
        <v>275</v>
      </c>
      <c r="B8" s="62">
        <f>VLOOKUP("F2",'Cl Catégories'!A:K,2,FALSE)</f>
        <v>17</v>
      </c>
      <c r="C8" s="62" t="str">
        <f>VLOOKUP("F2",'Cl Catégories'!A:K,3,FALSE)</f>
        <v>ANDRESY CA CONFLUENT 1</v>
      </c>
      <c r="D8" s="332" t="str">
        <f>+VLOOKUP($B8,Equipes!$A$2:$I$41,4)</f>
        <v>CAC1</v>
      </c>
      <c r="E8" s="334">
        <f>VLOOKUP(B8,'CL GENERAL'!A:K,7,FALSE)</f>
        <v>8.4143518518518479E-2</v>
      </c>
      <c r="F8" s="342" t="str">
        <f>+VLOOKUP(B8,Equipes!$A$2:$I$41,5)</f>
        <v>Daphne PARIZOT</v>
      </c>
      <c r="G8" s="10"/>
    </row>
    <row r="9" spans="1:8" x14ac:dyDescent="0.2">
      <c r="A9" s="361" t="s">
        <v>276</v>
      </c>
      <c r="B9" s="62" t="e">
        <f>VLOOKUP("F3",'Cl Catégories'!A:K,2,FALSE)</f>
        <v>#N/A</v>
      </c>
      <c r="C9" s="62" t="e">
        <f>VLOOKUP("F3",'Cl Catégories'!A:K,3,FALSE)</f>
        <v>#N/A</v>
      </c>
      <c r="D9" s="332" t="e">
        <f>+VLOOKUP($B9,Equipes!$A$2:$I$41,4)</f>
        <v>#N/A</v>
      </c>
      <c r="E9" s="334" t="e">
        <f>VLOOKUP(B9,'CL GENERAL'!A:K,7,FALSE)</f>
        <v>#N/A</v>
      </c>
      <c r="F9" s="342" t="e">
        <f>+VLOOKUP(B9,Equipes!$A$2:$I$41,5)</f>
        <v>#N/A</v>
      </c>
      <c r="G9" s="10"/>
    </row>
    <row r="10" spans="1:8" ht="16.5" thickBot="1" x14ac:dyDescent="0.25">
      <c r="A10" s="348"/>
      <c r="B10" s="349"/>
      <c r="C10" s="362"/>
      <c r="D10" s="349"/>
      <c r="E10" s="349"/>
      <c r="F10" s="350"/>
      <c r="G10" s="10"/>
    </row>
    <row r="11" spans="1:8" ht="20.25" x14ac:dyDescent="0.2">
      <c r="A11" s="336" t="s">
        <v>92</v>
      </c>
      <c r="B11" s="337"/>
      <c r="C11" s="338"/>
      <c r="D11" s="339"/>
      <c r="E11" s="337" t="s">
        <v>70</v>
      </c>
      <c r="F11" s="340" t="s">
        <v>18</v>
      </c>
      <c r="G11" s="10"/>
    </row>
    <row r="12" spans="1:8" ht="20.25" x14ac:dyDescent="0.2">
      <c r="A12" s="341"/>
      <c r="B12" s="333">
        <f>VLOOKUP("M1",'Cl Catégories'!A:K,2,FALSE)</f>
        <v>28</v>
      </c>
      <c r="C12" s="332" t="str">
        <f>+VLOOKUP($B12,Equipes!$A$2:$I$41,3)</f>
        <v>VILLENNES - POISSY AC 1</v>
      </c>
      <c r="D12" s="332" t="str">
        <f>+VLOOKUP($B12,Equipes!$A$2:$I$41,4)</f>
        <v>ACVP1</v>
      </c>
      <c r="E12" s="334">
        <f>VLOOKUP(B12,'CL GENERAL'!A:K,7,FALSE)</f>
        <v>6.3275462962962992E-2</v>
      </c>
      <c r="F12" s="342" t="str">
        <f>+VLOOKUP($B$12,Equipes!$A$2:$I$41,5)</f>
        <v>Frederic LE ROUX</v>
      </c>
      <c r="G12" s="10"/>
    </row>
    <row r="13" spans="1:8" x14ac:dyDescent="0.2">
      <c r="A13" s="343"/>
      <c r="B13" s="32"/>
      <c r="C13" s="32"/>
      <c r="E13" s="32"/>
      <c r="F13" s="342" t="str">
        <f>+VLOOKUP($B$12,Equipes!$A$2:$I$41,6)</f>
        <v>Corinne HUARD-ROLLAND</v>
      </c>
      <c r="G13" s="10"/>
    </row>
    <row r="14" spans="1:8" x14ac:dyDescent="0.2">
      <c r="A14" s="343"/>
      <c r="B14" s="32"/>
      <c r="C14" s="32"/>
      <c r="D14" s="32"/>
      <c r="E14" s="32"/>
      <c r="F14" s="342" t="str">
        <f>+VLOOKUP($B$12,Equipes!$A$2:$I$41,7)</f>
        <v>Elodie DEREMIENCE</v>
      </c>
      <c r="G14" s="10"/>
    </row>
    <row r="15" spans="1:8" x14ac:dyDescent="0.2">
      <c r="A15" s="343"/>
      <c r="B15" s="344" t="s">
        <v>557</v>
      </c>
      <c r="C15" s="359"/>
      <c r="F15" s="342" t="str">
        <f>+VLOOKUP($B$12,Equipes!$A$2:$I$41,8)</f>
        <v>Marie-Claude LAUNAY</v>
      </c>
      <c r="G15" s="10"/>
    </row>
    <row r="16" spans="1:8" x14ac:dyDescent="0.2">
      <c r="A16" s="343"/>
      <c r="B16" s="344" t="s">
        <v>86</v>
      </c>
      <c r="C16" s="359"/>
      <c r="F16" s="342" t="str">
        <f>+VLOOKUP($B$12,Equipes!$A$2:$I$41,9)</f>
        <v>Olivier COSNEAU</v>
      </c>
      <c r="G16" s="10"/>
    </row>
    <row r="17" spans="1:7" x14ac:dyDescent="0.2">
      <c r="A17" s="343"/>
      <c r="B17" s="345"/>
      <c r="C17" s="346"/>
      <c r="D17" s="32"/>
      <c r="E17" s="32"/>
      <c r="F17" s="347"/>
    </row>
    <row r="18" spans="1:7" x14ac:dyDescent="0.2">
      <c r="A18" s="361" t="s">
        <v>275</v>
      </c>
      <c r="B18" s="62">
        <f>VLOOKUP("M2",'Cl Catégories'!A:K,2,FALSE)</f>
        <v>8</v>
      </c>
      <c r="C18" s="62" t="str">
        <f>+VLOOKUP($B18,Equipes!$A$2:$I$41,3)</f>
        <v>JOINVILLE AMJ 1</v>
      </c>
      <c r="D18" s="332" t="str">
        <f>+VLOOKUP($B18,Equipes!$A$2:$I$41,4)</f>
        <v>Joinville</v>
      </c>
      <c r="E18" s="334">
        <f>VLOOKUP(B18,'CL GENERAL'!A:K,7,FALSE)</f>
        <v>6.495370370370368E-2</v>
      </c>
      <c r="F18" s="342" t="str">
        <f>+VLOOKUP(B18,Equipes!$A$2:$I$41,5)</f>
        <v>Laurent BAUDOIN</v>
      </c>
      <c r="G18" s="10"/>
    </row>
    <row r="19" spans="1:7" x14ac:dyDescent="0.2">
      <c r="A19" s="361" t="s">
        <v>276</v>
      </c>
      <c r="B19" s="62">
        <f>VLOOKUP("M3",'Cl Catégories'!A:K,2,FALSE)</f>
        <v>12</v>
      </c>
      <c r="C19" s="62" t="str">
        <f>+VLOOKUP($B19,Equipes!$A$2:$I$41,3)</f>
        <v>EVRY SCA 2</v>
      </c>
      <c r="D19" s="332" t="str">
        <f>+VLOOKUP($B19,Equipes!$A$2:$I$41,4)</f>
        <v>SCA2</v>
      </c>
      <c r="E19" s="334">
        <f>VLOOKUP(B19,'CL GENERAL'!A:K,7,FALSE)</f>
        <v>6.7280092592592558E-2</v>
      </c>
      <c r="F19" s="342" t="str">
        <f>+VLOOKUP(B19,Equipes!$A$2:$I$41,5)</f>
        <v>Laurent YEBOAH</v>
      </c>
      <c r="G19" s="10"/>
    </row>
    <row r="20" spans="1:7" ht="16.5" thickBot="1" x14ac:dyDescent="0.25">
      <c r="A20" s="348"/>
      <c r="B20" s="349"/>
      <c r="C20" s="349"/>
      <c r="D20" s="349"/>
      <c r="E20" s="349"/>
      <c r="F20" s="350"/>
      <c r="G20" s="10"/>
    </row>
    <row r="21" spans="1:7" ht="20.25" x14ac:dyDescent="0.2">
      <c r="A21" s="351" t="s">
        <v>91</v>
      </c>
      <c r="B21" s="337"/>
      <c r="C21" s="338"/>
      <c r="D21" s="339"/>
      <c r="E21" s="337" t="s">
        <v>70</v>
      </c>
      <c r="F21" s="340" t="s">
        <v>18</v>
      </c>
    </row>
    <row r="22" spans="1:7" x14ac:dyDescent="0.2">
      <c r="A22" s="343"/>
      <c r="B22" s="333"/>
      <c r="C22" s="332" t="e">
        <f>+VLOOKUP($B22,Equipes!$A$2:$I$41,3)</f>
        <v>#N/A</v>
      </c>
      <c r="D22" s="332" t="e">
        <f>+VLOOKUP($B22,Equipes!$A$2:$I$41,4)</f>
        <v>#N/A</v>
      </c>
      <c r="E22" s="334" t="e">
        <f>VLOOKUP(B22,'CL GENERAL'!A:K,7,FALSE)</f>
        <v>#N/A</v>
      </c>
      <c r="F22" s="342" t="e">
        <f>+VLOOKUP($B$22,Equipes!$A$2:$I$41,5)</f>
        <v>#N/A</v>
      </c>
    </row>
    <row r="23" spans="1:7" x14ac:dyDescent="0.2">
      <c r="A23" s="343"/>
      <c r="B23" s="32"/>
      <c r="C23" s="32"/>
      <c r="D23" s="352"/>
      <c r="E23" s="353"/>
      <c r="F23" s="342" t="e">
        <f>+VLOOKUP($B$22,Equipes!$A$2:$I$41,6)</f>
        <v>#N/A</v>
      </c>
    </row>
    <row r="24" spans="1:7" x14ac:dyDescent="0.2">
      <c r="A24" s="343"/>
      <c r="B24" s="344" t="s">
        <v>89</v>
      </c>
      <c r="C24" s="359"/>
      <c r="E24" s="332"/>
      <c r="F24" s="342" t="e">
        <f>+VLOOKUP($B$22,Equipes!$A$2:$I$41,7)</f>
        <v>#N/A</v>
      </c>
    </row>
    <row r="25" spans="1:7" x14ac:dyDescent="0.2">
      <c r="A25" s="343"/>
      <c r="B25" s="344" t="s">
        <v>86</v>
      </c>
      <c r="C25" s="359"/>
      <c r="D25" s="62" t="s">
        <v>80</v>
      </c>
      <c r="F25" s="342" t="e">
        <f>+VLOOKUP($B$22,Equipes!$A$2:$I$41,8)</f>
        <v>#N/A</v>
      </c>
    </row>
    <row r="26" spans="1:7" x14ac:dyDescent="0.2">
      <c r="A26" s="343"/>
      <c r="C26" s="354"/>
      <c r="D26" s="62" t="s">
        <v>80</v>
      </c>
      <c r="F26" s="342" t="e">
        <f>+VLOOKUP($B$22,Equipes!$A$2:$I$41,9)</f>
        <v>#N/A</v>
      </c>
    </row>
    <row r="27" spans="1:7" ht="16.5" thickBot="1" x14ac:dyDescent="0.25">
      <c r="A27" s="348"/>
      <c r="B27" s="355"/>
      <c r="C27" s="356" t="s">
        <v>80</v>
      </c>
      <c r="D27" s="349"/>
      <c r="E27" s="349"/>
      <c r="F27" s="350"/>
    </row>
    <row r="28" spans="1:7" ht="21" hidden="1" thickBot="1" x14ac:dyDescent="0.25">
      <c r="A28" s="336" t="s">
        <v>90</v>
      </c>
      <c r="B28" s="339"/>
      <c r="C28" s="338"/>
      <c r="D28" s="339"/>
      <c r="E28" s="339"/>
      <c r="F28" s="340" t="s">
        <v>18</v>
      </c>
      <c r="G28" s="34"/>
    </row>
    <row r="29" spans="1:7" ht="16.5" hidden="1" thickBot="1" x14ac:dyDescent="0.25">
      <c r="A29" s="343"/>
      <c r="B29" s="368"/>
      <c r="C29" s="332" t="e">
        <f>+VLOOKUP($B29,Equipes!$A$2:$I$41,3)</f>
        <v>#N/A</v>
      </c>
      <c r="D29" s="332" t="e">
        <f>+VLOOKUP($B29,Equipes!$A$2:$I$41,4)</f>
        <v>#N/A</v>
      </c>
      <c r="E29" s="334" t="e">
        <f>VLOOKUP(B29,'CL GENERAL'!A:K,7,FALSE)</f>
        <v>#N/A</v>
      </c>
      <c r="F29" s="342" t="e">
        <f>+VLOOKUP($B$29,Equipes!$A$2:$I$41,5)</f>
        <v>#N/A</v>
      </c>
    </row>
    <row r="30" spans="1:7" ht="16.5" hidden="1" thickBot="1" x14ac:dyDescent="0.25">
      <c r="A30" s="343"/>
      <c r="B30" s="66"/>
      <c r="C30" s="66"/>
      <c r="D30" s="352"/>
      <c r="E30" s="32"/>
      <c r="F30" s="342" t="e">
        <f>+VLOOKUP($B$29,Equipes!$A$2:$I$41,6)</f>
        <v>#N/A</v>
      </c>
    </row>
    <row r="31" spans="1:7" ht="16.5" hidden="1" thickBot="1" x14ac:dyDescent="0.25">
      <c r="A31" s="343"/>
      <c r="B31" s="344" t="s">
        <v>277</v>
      </c>
      <c r="C31" s="359"/>
      <c r="E31" s="32"/>
      <c r="F31" s="342" t="e">
        <f>+VLOOKUP($B$29,Equipes!$A$2:$I$41,7)</f>
        <v>#N/A</v>
      </c>
    </row>
    <row r="32" spans="1:7" ht="16.5" hidden="1" thickBot="1" x14ac:dyDescent="0.25">
      <c r="A32" s="343"/>
      <c r="B32" s="344" t="s">
        <v>86</v>
      </c>
      <c r="C32" s="359"/>
      <c r="F32" s="342" t="e">
        <f>+VLOOKUP($B$29,Equipes!$A$2:$I$41,8)</f>
        <v>#N/A</v>
      </c>
    </row>
    <row r="33" spans="1:6" ht="16.5" hidden="1" thickBot="1" x14ac:dyDescent="0.25">
      <c r="A33" s="343"/>
      <c r="B33" s="357"/>
      <c r="C33" s="354" t="s">
        <v>80</v>
      </c>
      <c r="F33" s="342" t="e">
        <f>+VLOOKUP($B$29,Equipes!$A$2:$I$41,9)</f>
        <v>#N/A</v>
      </c>
    </row>
    <row r="34" spans="1:6" ht="16.5" hidden="1" thickBot="1" x14ac:dyDescent="0.25">
      <c r="A34" s="348"/>
      <c r="B34" s="349"/>
      <c r="C34" s="349"/>
      <c r="D34" s="349"/>
      <c r="E34" s="349"/>
      <c r="F34" s="350"/>
    </row>
    <row r="35" spans="1:6" ht="21" hidden="1" thickBot="1" x14ac:dyDescent="0.25">
      <c r="A35" s="336" t="s">
        <v>159</v>
      </c>
      <c r="B35" s="339"/>
      <c r="C35" s="337"/>
      <c r="D35" s="339"/>
      <c r="E35" s="339"/>
      <c r="F35" s="340" t="s">
        <v>18</v>
      </c>
    </row>
    <row r="36" spans="1:6" ht="16.5" hidden="1" thickBot="1" x14ac:dyDescent="0.25">
      <c r="A36" s="343"/>
      <c r="B36" s="32"/>
      <c r="C36" s="32"/>
      <c r="E36" s="332" t="s">
        <v>70</v>
      </c>
      <c r="F36" s="360"/>
    </row>
    <row r="37" spans="1:6" ht="16.5" hidden="1" thickBot="1" x14ac:dyDescent="0.25">
      <c r="A37" s="343"/>
      <c r="B37" s="344" t="s">
        <v>162</v>
      </c>
      <c r="C37" s="359"/>
      <c r="D37" s="352"/>
      <c r="F37" s="360"/>
    </row>
    <row r="38" spans="1:6" ht="16.5" hidden="1" thickBot="1" x14ac:dyDescent="0.25">
      <c r="A38" s="343"/>
      <c r="B38" s="344" t="s">
        <v>163</v>
      </c>
      <c r="C38" s="359"/>
      <c r="D38" s="352"/>
      <c r="F38" s="360"/>
    </row>
    <row r="39" spans="1:6" ht="16.5" hidden="1" thickBot="1" x14ac:dyDescent="0.25">
      <c r="A39" s="343"/>
      <c r="B39"/>
      <c r="C39"/>
      <c r="D39" s="352"/>
      <c r="F39" s="360"/>
    </row>
    <row r="40" spans="1:6" ht="16.5" hidden="1" customHeight="1" thickBot="1" x14ac:dyDescent="0.25">
      <c r="A40" s="348"/>
      <c r="B40" s="355"/>
      <c r="C40" s="363"/>
      <c r="D40" s="349"/>
      <c r="E40" s="349"/>
      <c r="F40" s="364"/>
    </row>
    <row r="41" spans="1:6" ht="20.25" x14ac:dyDescent="0.2">
      <c r="A41" s="351" t="s">
        <v>160</v>
      </c>
      <c r="B41" s="337" t="s">
        <v>80</v>
      </c>
      <c r="C41" s="339"/>
      <c r="D41" s="339"/>
      <c r="E41" s="337" t="s">
        <v>70</v>
      </c>
      <c r="F41" s="340" t="s">
        <v>18</v>
      </c>
    </row>
    <row r="42" spans="1:6" x14ac:dyDescent="0.2">
      <c r="A42" s="343"/>
      <c r="B42" s="333">
        <f>'CL GENERAL'!A7</f>
        <v>21</v>
      </c>
      <c r="C42" s="332" t="str">
        <f>+VLOOKUP($B42,Equipes!$A$2:$I$41,3)</f>
        <v>PORT-MARLY RC 2</v>
      </c>
      <c r="D42" s="332" t="str">
        <f>+VLOOKUP($B42,Equipes!$A$2:$I$41,4)</f>
        <v>RCPM2</v>
      </c>
      <c r="E42" s="334">
        <f>VLOOKUP(B42,'CL GENERAL'!A:K,7,FALSE)</f>
        <v>6.3657407407407385E-2</v>
      </c>
      <c r="F42" s="342" t="str">
        <f>+VLOOKUP($B$42,Equipes!$A$2:$I$41,5)</f>
        <v>Guillaume CHARRON</v>
      </c>
    </row>
    <row r="43" spans="1:6" x14ac:dyDescent="0.2">
      <c r="A43" s="343"/>
      <c r="D43" s="352"/>
      <c r="E43" s="353"/>
      <c r="F43" s="342" t="str">
        <f>+VLOOKUP($B$42,Equipes!$A$2:$I$41,6)</f>
        <v>Philippe VERHE</v>
      </c>
    </row>
    <row r="44" spans="1:6" x14ac:dyDescent="0.2">
      <c r="A44" s="343"/>
      <c r="B44" s="344" t="s">
        <v>164</v>
      </c>
      <c r="C44" s="359"/>
      <c r="E44" s="332"/>
      <c r="F44" s="342" t="str">
        <f>+VLOOKUP($B$42,Equipes!$A$2:$I$41,7)</f>
        <v>Stephan REYNIER</v>
      </c>
    </row>
    <row r="45" spans="1:6" x14ac:dyDescent="0.2">
      <c r="A45" s="343"/>
      <c r="B45" s="344" t="s">
        <v>86</v>
      </c>
      <c r="C45" s="359"/>
      <c r="F45" s="342" t="str">
        <f>+VLOOKUP($B$42,Equipes!$A$2:$I$41,8)</f>
        <v>Dominique LEROUX</v>
      </c>
    </row>
    <row r="46" spans="1:6" x14ac:dyDescent="0.2">
      <c r="A46" s="343"/>
      <c r="B46" s="66"/>
      <c r="C46" s="66"/>
      <c r="F46" s="342" t="str">
        <f>+VLOOKUP($B$42,Equipes!$A$2:$I$41,9)</f>
        <v>Luciano AUTUNNALE</v>
      </c>
    </row>
    <row r="47" spans="1:6" ht="16.5" thickBot="1" x14ac:dyDescent="0.25">
      <c r="A47" s="348"/>
      <c r="B47" s="366"/>
      <c r="C47" s="366"/>
      <c r="D47" s="349"/>
      <c r="E47" s="349"/>
      <c r="F47" s="364"/>
    </row>
    <row r="48" spans="1:6" ht="20.25" x14ac:dyDescent="0.2">
      <c r="A48" s="351" t="s">
        <v>186</v>
      </c>
      <c r="B48" s="337" t="s">
        <v>80</v>
      </c>
      <c r="C48" s="338"/>
      <c r="D48" s="339"/>
      <c r="E48" s="339"/>
      <c r="F48" s="340" t="s">
        <v>18</v>
      </c>
    </row>
    <row r="49" spans="1:6" x14ac:dyDescent="0.2">
      <c r="A49" s="343" t="s">
        <v>80</v>
      </c>
      <c r="B49" s="333">
        <f>'CL GENERAL'!A6</f>
        <v>28</v>
      </c>
      <c r="C49" s="332" t="str">
        <f>+VLOOKUP($B49,Equipes!$A$2:$I$41,3)</f>
        <v>VILLENNES - POISSY AC 1</v>
      </c>
      <c r="D49" s="332" t="str">
        <f>+VLOOKUP($B49,Equipes!$A$2:$I$41,4)</f>
        <v>ACVP1</v>
      </c>
      <c r="E49" s="334">
        <f>VLOOKUP(B49,'CL GENERAL'!A:K,7,FALSE)</f>
        <v>6.3275462962962992E-2</v>
      </c>
      <c r="F49" s="342" t="str">
        <f>+VLOOKUP($B$49,Equipes!$A$2:$I$41,5)</f>
        <v>Frederic LE ROUX</v>
      </c>
    </row>
    <row r="50" spans="1:6" x14ac:dyDescent="0.2">
      <c r="A50" s="343"/>
      <c r="D50" s="352"/>
      <c r="E50" s="353"/>
      <c r="F50" s="342" t="str">
        <f>+VLOOKUP($B$49,Equipes!$A$2:$I$41,6)</f>
        <v>Corinne HUARD-ROLLAND</v>
      </c>
    </row>
    <row r="51" spans="1:6" x14ac:dyDescent="0.2">
      <c r="A51" s="343"/>
      <c r="B51" s="344" t="s">
        <v>557</v>
      </c>
      <c r="C51" s="359"/>
      <c r="E51" s="332"/>
      <c r="F51" s="342" t="str">
        <f>+VLOOKUP($B$49,Equipes!$A$2:$I$41,7)</f>
        <v>Elodie DEREMIENCE</v>
      </c>
    </row>
    <row r="52" spans="1:6" x14ac:dyDescent="0.2">
      <c r="A52" s="343"/>
      <c r="B52" s="344" t="s">
        <v>86</v>
      </c>
      <c r="C52" s="359"/>
      <c r="F52" s="342" t="str">
        <f>+VLOOKUP($B$49,Equipes!$A$2:$I$41,8)</f>
        <v>Marie-Claude LAUNAY</v>
      </c>
    </row>
    <row r="53" spans="1:6" x14ac:dyDescent="0.2">
      <c r="A53" s="343"/>
      <c r="B53" s="32"/>
      <c r="C53" s="32"/>
      <c r="F53" s="342" t="str">
        <f>+VLOOKUP($B$49,Equipes!$A$2:$I$41,9)</f>
        <v>Olivier COSNEAU</v>
      </c>
    </row>
    <row r="54" spans="1:6" ht="16.5" thickBot="1" x14ac:dyDescent="0.25">
      <c r="A54" s="348"/>
      <c r="B54" s="349"/>
      <c r="C54" s="349"/>
      <c r="D54" s="349"/>
      <c r="E54" s="349"/>
      <c r="F54" s="350"/>
    </row>
    <row r="55" spans="1:6" ht="20.25" x14ac:dyDescent="0.2">
      <c r="A55" s="341" t="s">
        <v>88</v>
      </c>
      <c r="B55" s="332"/>
      <c r="C55" s="32"/>
      <c r="F55" s="365" t="s">
        <v>18</v>
      </c>
    </row>
    <row r="56" spans="1:6" x14ac:dyDescent="0.2">
      <c r="A56" s="343"/>
      <c r="B56" s="333">
        <f>'CL GENERAL'!A5</f>
        <v>16</v>
      </c>
      <c r="C56" s="332" t="str">
        <f>+VLOOKUP($B56,Equipes!$A$2:$I$41,3)</f>
        <v>PORT-MARLY RC 1</v>
      </c>
      <c r="D56" s="332" t="str">
        <f>+VLOOKUP($B56,Equipes!$A$2:$I$41,4)</f>
        <v>RCPM1</v>
      </c>
      <c r="E56" s="334">
        <f>VLOOKUP(B56,'CL GENERAL'!A:K,7,FALSE)</f>
        <v>6.2789351851851874E-2</v>
      </c>
      <c r="F56" s="342" t="str">
        <f>+VLOOKUP($B$56,Equipes!$A$2:$I$41,5)</f>
        <v>Jean-Claude LAFOREST</v>
      </c>
    </row>
    <row r="57" spans="1:6" x14ac:dyDescent="0.2">
      <c r="A57" s="343"/>
      <c r="B57" s="32"/>
      <c r="C57" s="32"/>
      <c r="D57" s="332"/>
      <c r="E57" s="334"/>
      <c r="F57" s="342" t="str">
        <f>+VLOOKUP($B$56,Equipes!$A$2:$I$41,6)</f>
        <v>David CHARTIER</v>
      </c>
    </row>
    <row r="58" spans="1:6" x14ac:dyDescent="0.2">
      <c r="A58" s="343"/>
      <c r="B58" s="358" t="s">
        <v>161</v>
      </c>
      <c r="C58" s="359"/>
      <c r="E58" s="332"/>
      <c r="F58" s="342" t="str">
        <f>+VLOOKUP($B$56,Equipes!$A$2:$I$41,7)</f>
        <v>Christophe MARCAIS</v>
      </c>
    </row>
    <row r="59" spans="1:6" x14ac:dyDescent="0.2">
      <c r="A59" s="343"/>
      <c r="B59" s="358" t="s">
        <v>557</v>
      </c>
      <c r="C59" s="359"/>
      <c r="F59" s="342" t="str">
        <f>+VLOOKUP($B$56,Equipes!$A$2:$I$41,8)</f>
        <v>Vincent BONTOUX</v>
      </c>
    </row>
    <row r="60" spans="1:6" x14ac:dyDescent="0.2">
      <c r="A60" s="343"/>
      <c r="B60" s="358" t="s">
        <v>87</v>
      </c>
      <c r="C60" s="359"/>
      <c r="F60" s="342" t="str">
        <f>+VLOOKUP($B$56,Equipes!$A$2:$I$41,9)</f>
        <v>Alain ROUSSEAU</v>
      </c>
    </row>
    <row r="61" spans="1:6" ht="16.5" thickBot="1" x14ac:dyDescent="0.25">
      <c r="A61" s="348"/>
      <c r="B61" s="363"/>
      <c r="C61" s="363"/>
      <c r="D61" s="349"/>
      <c r="E61" s="349"/>
      <c r="F61" s="350"/>
    </row>
  </sheetData>
  <pageMargins left="0.19685039370078741" right="0.19685039370078741" top="0.15748031496062992" bottom="0.15748031496062992" header="0.15748031496062992" footer="0.19685039370078741"/>
  <pageSetup paperSize="9" fitToHeight="0" orientation="landscape" horizontalDpi="4294967293" r:id="rId1"/>
  <headerFooter alignWithMargins="0"/>
  <rowBreaks count="1" manualBreakCount="1">
    <brk id="34" max="5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Feuil25"/>
  <dimension ref="A1:M14"/>
  <sheetViews>
    <sheetView workbookViewId="0"/>
  </sheetViews>
  <sheetFormatPr baseColWidth="10" defaultColWidth="11.42578125" defaultRowHeight="15" x14ac:dyDescent="0.25"/>
  <cols>
    <col min="1" max="1" width="11.42578125" style="37"/>
    <col min="2" max="2" width="14" style="37" customWidth="1"/>
    <col min="3" max="3" width="16.7109375" style="37" customWidth="1"/>
    <col min="4" max="4" width="2.7109375" style="37" customWidth="1"/>
    <col min="5" max="7" width="23.42578125" style="37" bestFit="1" customWidth="1"/>
    <col min="8" max="8" width="18.5703125" style="37" bestFit="1" customWidth="1"/>
    <col min="9" max="9" width="11.42578125" style="37" customWidth="1"/>
    <col min="10" max="10" width="11.5703125" style="37" customWidth="1"/>
    <col min="11" max="11" width="6.7109375" style="37" customWidth="1"/>
    <col min="12" max="12" width="4" style="37" customWidth="1"/>
    <col min="13" max="13" width="19.42578125" style="37" customWidth="1"/>
    <col min="14" max="16384" width="11.42578125" style="37"/>
  </cols>
  <sheetData>
    <row r="1" spans="1:13" x14ac:dyDescent="0.25">
      <c r="A1" s="46"/>
      <c r="E1" s="37">
        <v>0</v>
      </c>
      <c r="F1" s="37">
        <v>1</v>
      </c>
      <c r="G1" s="37">
        <v>2</v>
      </c>
    </row>
    <row r="2" spans="1:13" x14ac:dyDescent="0.25">
      <c r="B2" s="37" t="s">
        <v>108</v>
      </c>
      <c r="C2" s="45" t="s">
        <v>109</v>
      </c>
      <c r="E2" s="45" t="str">
        <f>+$C$2&amp;E1</f>
        <v>ACVP_0</v>
      </c>
      <c r="F2" s="45" t="str">
        <f>+$C$2&amp;F1</f>
        <v>ACVP_1</v>
      </c>
      <c r="G2" s="45" t="str">
        <f>+$C$2&amp;G1</f>
        <v>ACVP_2</v>
      </c>
    </row>
    <row r="3" spans="1:13" x14ac:dyDescent="0.25">
      <c r="B3" s="37" t="s">
        <v>107</v>
      </c>
      <c r="C3" s="478" t="s">
        <v>113</v>
      </c>
      <c r="D3" s="478"/>
      <c r="E3" s="478"/>
      <c r="F3" s="478"/>
      <c r="G3" s="478"/>
      <c r="H3" s="478"/>
    </row>
    <row r="4" spans="1:13" x14ac:dyDescent="0.25">
      <c r="B4" s="39" t="s">
        <v>102</v>
      </c>
      <c r="C4" s="478" t="s">
        <v>114</v>
      </c>
      <c r="D4" s="478"/>
      <c r="E4" s="478"/>
      <c r="F4" s="478"/>
      <c r="G4" s="478"/>
      <c r="H4" s="478"/>
    </row>
    <row r="5" spans="1:13" x14ac:dyDescent="0.25">
      <c r="B5" s="37" t="s">
        <v>106</v>
      </c>
      <c r="C5" s="45" t="s">
        <v>110</v>
      </c>
      <c r="E5" s="44" t="str">
        <f>+C5&amp;"_0_"</f>
        <v>ACVP_G8_0_</v>
      </c>
      <c r="F5" s="44" t="str">
        <f>+C5&amp;"_1_"</f>
        <v>ACVP_G8_1_</v>
      </c>
      <c r="G5" s="44" t="str">
        <f>+C5&amp;"_2_"</f>
        <v>ACVP_G8_2_</v>
      </c>
      <c r="H5" s="43" t="s">
        <v>112</v>
      </c>
      <c r="J5" s="479">
        <f ca="1">+NOW()</f>
        <v>43984.702022453705</v>
      </c>
      <c r="K5" s="479"/>
      <c r="L5" s="479"/>
      <c r="M5" s="37" t="str">
        <f ca="1">+MID(CELL("nomfichier"), FIND("[", CELL("nomfichier"))+1,FIND("]", CELL("nomfichier"))- FIND("[", CELL("nomfichier"))-1)</f>
        <v>ACVP_G8_2024.xlsm</v>
      </c>
    </row>
    <row r="6" spans="1:13" x14ac:dyDescent="0.25">
      <c r="B6" s="39" t="s">
        <v>105</v>
      </c>
      <c r="E6" s="42" t="str">
        <f ca="1">+E5&amp;J7</f>
        <v>ACVP_G8_0_20240603</v>
      </c>
      <c r="F6" s="42" t="str">
        <f ca="1">+F5&amp;J7</f>
        <v>ACVP_G8_1_20240603</v>
      </c>
      <c r="G6" s="42" t="str">
        <f ca="1">+G5&amp;J7</f>
        <v>ACVP_G8_2_20240603</v>
      </c>
      <c r="H6" s="37" t="str">
        <f>+H5&amp;H7</f>
        <v>Arbitrage.xlsm</v>
      </c>
      <c r="J6" s="37">
        <f ca="1">+YEAR(J5)</f>
        <v>2024</v>
      </c>
      <c r="K6" s="37">
        <f ca="1">+MONTH(J5)</f>
        <v>6</v>
      </c>
      <c r="L6" s="37">
        <f ca="1">+DAY(J5)</f>
        <v>3</v>
      </c>
    </row>
    <row r="7" spans="1:13" x14ac:dyDescent="0.25">
      <c r="B7" s="37" t="s">
        <v>104</v>
      </c>
      <c r="E7" s="41" t="s">
        <v>115</v>
      </c>
      <c r="F7" s="41" t="s">
        <v>115</v>
      </c>
      <c r="G7" s="41" t="s">
        <v>115</v>
      </c>
      <c r="H7" s="41" t="s">
        <v>103</v>
      </c>
      <c r="J7" s="40" t="str">
        <f ca="1">+J6&amp;K7&amp;L7</f>
        <v>20240603</v>
      </c>
      <c r="K7" s="37" t="str">
        <f ca="1">+IF(K6&gt;9,K6,0&amp;K6)</f>
        <v>06</v>
      </c>
      <c r="L7" s="37" t="str">
        <f ca="1">+IF(L6&gt;9,L6,0&amp;L6)</f>
        <v>03</v>
      </c>
    </row>
    <row r="9" spans="1:13" x14ac:dyDescent="0.25">
      <c r="B9" s="39" t="s">
        <v>102</v>
      </c>
      <c r="C9" s="478" t="s">
        <v>111</v>
      </c>
      <c r="D9" s="478"/>
      <c r="E9" s="478"/>
      <c r="F9" s="478"/>
      <c r="G9" s="478"/>
      <c r="H9" s="478"/>
    </row>
    <row r="10" spans="1:13" x14ac:dyDescent="0.25">
      <c r="C10" s="480" t="str">
        <f ca="1">+$C$9&amp;$F$6</f>
        <v>D:\00 ACVP\IPMS\JSON\ACVP_G8_1_20240603</v>
      </c>
      <c r="D10" s="480"/>
      <c r="E10" s="480"/>
      <c r="F10" s="480"/>
      <c r="G10" s="480"/>
      <c r="H10" s="480"/>
    </row>
    <row r="11" spans="1:13" x14ac:dyDescent="0.25">
      <c r="C11" s="480" t="str">
        <f ca="1">+$C$9&amp;$G$6</f>
        <v>D:\00 ACVP\IPMS\JSON\ACVP_G8_2_20240603</v>
      </c>
      <c r="D11" s="480"/>
      <c r="E11" s="480"/>
      <c r="F11" s="480"/>
      <c r="G11" s="480"/>
      <c r="H11" s="480"/>
    </row>
    <row r="12" spans="1:13" x14ac:dyDescent="0.25">
      <c r="C12" s="38"/>
    </row>
    <row r="14" spans="1:13" x14ac:dyDescent="0.25">
      <c r="B14" s="37" t="s">
        <v>101</v>
      </c>
      <c r="C14" s="480" t="str">
        <f>+C3&amp;H5&amp;H7</f>
        <v>D:\00 ACVP\IPMS\TV_Program\Arbitrage.xlsm</v>
      </c>
      <c r="D14" s="480"/>
      <c r="E14" s="480"/>
      <c r="F14" s="480"/>
      <c r="G14" s="480"/>
      <c r="H14" s="480"/>
    </row>
  </sheetData>
  <mergeCells count="7">
    <mergeCell ref="C3:H3"/>
    <mergeCell ref="J5:L5"/>
    <mergeCell ref="C14:H14"/>
    <mergeCell ref="C10:H10"/>
    <mergeCell ref="C11:H11"/>
    <mergeCell ref="C9:H9"/>
    <mergeCell ref="C4:H4"/>
  </mergeCell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4" name="Button 1">
              <controlPr defaultSize="0" print="0" autoFill="0" autoPict="0" macro="[0]!SaveJSON">
                <anchor moveWithCells="1" sizeWithCells="1">
                  <from>
                    <xdr:col>4</xdr:col>
                    <xdr:colOff>409575</xdr:colOff>
                    <xdr:row>16</xdr:row>
                    <xdr:rowOff>104775</xdr:rowOff>
                  </from>
                  <to>
                    <xdr:col>5</xdr:col>
                    <xdr:colOff>342900</xdr:colOff>
                    <xdr:row>19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5" name="Button 2">
              <controlPr defaultSize="0" print="0" autoFill="0" autoPict="0" macro="[0]!Macro3">
                <anchor moveWithCells="1" sizeWithCells="1">
                  <from>
                    <xdr:col>35</xdr:col>
                    <xdr:colOff>238125</xdr:colOff>
                    <xdr:row>31</xdr:row>
                    <xdr:rowOff>104775</xdr:rowOff>
                  </from>
                  <to>
                    <xdr:col>36</xdr:col>
                    <xdr:colOff>476250</xdr:colOff>
                    <xdr:row>35</xdr:row>
                    <xdr:rowOff>57150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Feuil1">
    <tabColor rgb="FF92D050"/>
    <pageSetUpPr fitToPage="1"/>
  </sheetPr>
  <dimension ref="A1:K33"/>
  <sheetViews>
    <sheetView topLeftCell="A18" workbookViewId="0">
      <selection activeCell="A21" sqref="A21"/>
    </sheetView>
  </sheetViews>
  <sheetFormatPr baseColWidth="10" defaultColWidth="10.85546875" defaultRowHeight="12.75" x14ac:dyDescent="0.2"/>
  <cols>
    <col min="1" max="1" width="25.140625" style="71" customWidth="1"/>
    <col min="2" max="2" width="62.28515625" style="73" customWidth="1"/>
    <col min="3" max="3" width="42.7109375" style="73" customWidth="1"/>
    <col min="4" max="4" width="20.5703125" style="71" customWidth="1"/>
    <col min="5" max="10" width="10.85546875" style="71"/>
    <col min="11" max="11" width="15.28515625" style="71" customWidth="1"/>
    <col min="12" max="16384" width="10.85546875" style="71"/>
  </cols>
  <sheetData>
    <row r="1" spans="1:11" ht="52.9" customHeight="1" x14ac:dyDescent="0.2">
      <c r="A1" s="482" t="s">
        <v>197</v>
      </c>
      <c r="B1" s="482"/>
      <c r="C1" s="482"/>
      <c r="D1" s="482"/>
      <c r="E1" s="70"/>
      <c r="F1" s="70"/>
      <c r="G1" s="70"/>
      <c r="H1" s="70"/>
      <c r="I1" s="70"/>
      <c r="J1" s="70"/>
      <c r="K1" s="70"/>
    </row>
    <row r="2" spans="1:11" ht="31.9" customHeight="1" x14ac:dyDescent="0.2">
      <c r="A2" s="75" t="s">
        <v>187</v>
      </c>
      <c r="B2" s="76" t="s">
        <v>217</v>
      </c>
      <c r="C2" s="76" t="s">
        <v>216</v>
      </c>
      <c r="D2" s="77" t="s">
        <v>195</v>
      </c>
      <c r="E2" s="71" t="s">
        <v>199</v>
      </c>
    </row>
    <row r="3" spans="1:11" ht="42" customHeight="1" x14ac:dyDescent="0.2">
      <c r="A3" s="74" t="s">
        <v>189</v>
      </c>
      <c r="B3" s="73" t="s">
        <v>198</v>
      </c>
      <c r="C3" s="73" t="s">
        <v>271</v>
      </c>
      <c r="D3" s="71" t="s">
        <v>196</v>
      </c>
      <c r="E3" s="78">
        <v>43983</v>
      </c>
    </row>
    <row r="4" spans="1:11" ht="42" customHeight="1" x14ac:dyDescent="0.2">
      <c r="A4" s="74" t="s">
        <v>251</v>
      </c>
      <c r="B4" s="158" t="s">
        <v>194</v>
      </c>
      <c r="C4" s="73" t="s">
        <v>272</v>
      </c>
      <c r="D4" s="71" t="s">
        <v>196</v>
      </c>
      <c r="E4" s="447" t="s">
        <v>298</v>
      </c>
    </row>
    <row r="5" spans="1:11" ht="63.75" x14ac:dyDescent="0.2">
      <c r="A5" s="74" t="s">
        <v>252</v>
      </c>
      <c r="B5" s="158" t="s">
        <v>266</v>
      </c>
    </row>
    <row r="6" spans="1:11" ht="42" customHeight="1" x14ac:dyDescent="0.2">
      <c r="A6" s="65" t="s">
        <v>193</v>
      </c>
      <c r="B6" s="73" t="s">
        <v>267</v>
      </c>
      <c r="C6" s="73" t="s">
        <v>218</v>
      </c>
      <c r="D6" s="71" t="s">
        <v>196</v>
      </c>
      <c r="E6" s="68"/>
      <c r="F6" s="68"/>
      <c r="G6" s="68"/>
      <c r="H6" s="68"/>
      <c r="I6" s="68"/>
      <c r="J6" s="68"/>
      <c r="K6" s="68"/>
    </row>
    <row r="7" spans="1:11" ht="42" customHeight="1" x14ac:dyDescent="0.2">
      <c r="A7" s="74" t="s">
        <v>190</v>
      </c>
      <c r="B7" s="73" t="s">
        <v>268</v>
      </c>
      <c r="C7" s="73" t="s">
        <v>218</v>
      </c>
      <c r="D7" s="71" t="s">
        <v>196</v>
      </c>
    </row>
    <row r="8" spans="1:11" ht="42" customHeight="1" x14ac:dyDescent="0.2">
      <c r="A8" s="74" t="s">
        <v>191</v>
      </c>
      <c r="B8" s="73" t="s">
        <v>269</v>
      </c>
      <c r="C8" s="73" t="s">
        <v>218</v>
      </c>
      <c r="D8" s="71" t="s">
        <v>196</v>
      </c>
    </row>
    <row r="9" spans="1:11" ht="42" customHeight="1" x14ac:dyDescent="0.2">
      <c r="A9" s="74" t="s">
        <v>192</v>
      </c>
      <c r="B9" s="73" t="s">
        <v>270</v>
      </c>
      <c r="C9" s="73" t="s">
        <v>218</v>
      </c>
      <c r="D9" s="71" t="s">
        <v>196</v>
      </c>
    </row>
    <row r="10" spans="1:11" ht="52.15" customHeight="1" x14ac:dyDescent="0.2">
      <c r="A10" s="74" t="s">
        <v>212</v>
      </c>
      <c r="B10" s="73" t="s">
        <v>294</v>
      </c>
      <c r="C10" s="73" t="s">
        <v>218</v>
      </c>
      <c r="D10" s="71" t="s">
        <v>196</v>
      </c>
    </row>
    <row r="11" spans="1:11" ht="28.9" customHeight="1" x14ac:dyDescent="0.2">
      <c r="A11" s="74" t="s">
        <v>211</v>
      </c>
      <c r="B11" s="158" t="s">
        <v>290</v>
      </c>
      <c r="C11" s="73" t="s">
        <v>273</v>
      </c>
      <c r="D11" s="71" t="s">
        <v>196</v>
      </c>
    </row>
    <row r="12" spans="1:11" ht="46.5" customHeight="1" x14ac:dyDescent="0.2">
      <c r="A12" s="74" t="s">
        <v>215</v>
      </c>
      <c r="B12" s="158" t="s">
        <v>292</v>
      </c>
      <c r="C12" s="73" t="s">
        <v>293</v>
      </c>
      <c r="D12" s="71" t="s">
        <v>196</v>
      </c>
    </row>
    <row r="13" spans="1:11" ht="28.9" customHeight="1" x14ac:dyDescent="0.2">
      <c r="A13" s="74" t="s">
        <v>214</v>
      </c>
      <c r="B13" s="158" t="s">
        <v>213</v>
      </c>
      <c r="C13" s="73" t="s">
        <v>219</v>
      </c>
      <c r="D13" s="71" t="s">
        <v>196</v>
      </c>
    </row>
    <row r="14" spans="1:11" ht="51" x14ac:dyDescent="0.2">
      <c r="A14" s="74" t="s">
        <v>254</v>
      </c>
      <c r="B14" s="73" t="s">
        <v>265</v>
      </c>
      <c r="C14" s="73" t="s">
        <v>274</v>
      </c>
      <c r="D14" s="71" t="s">
        <v>196</v>
      </c>
    </row>
    <row r="15" spans="1:11" ht="38.25" x14ac:dyDescent="0.2">
      <c r="A15" s="74" t="s">
        <v>256</v>
      </c>
      <c r="B15" s="73" t="s">
        <v>253</v>
      </c>
    </row>
    <row r="16" spans="1:11" ht="25.5" x14ac:dyDescent="0.2">
      <c r="A16" s="74" t="s">
        <v>258</v>
      </c>
      <c r="B16" s="73" t="s">
        <v>257</v>
      </c>
    </row>
    <row r="17" spans="1:11" ht="31.15" customHeight="1" x14ac:dyDescent="0.2">
      <c r="A17" s="213" t="s">
        <v>259</v>
      </c>
      <c r="B17" s="73" t="s">
        <v>255</v>
      </c>
      <c r="C17" s="69"/>
      <c r="E17" s="69"/>
      <c r="F17" s="69"/>
      <c r="G17" s="69"/>
      <c r="H17" s="69"/>
      <c r="I17" s="69"/>
      <c r="J17" s="69"/>
    </row>
    <row r="18" spans="1:11" ht="29.65" customHeight="1" x14ac:dyDescent="0.2">
      <c r="A18" s="74" t="s">
        <v>227</v>
      </c>
      <c r="B18" s="73" t="s">
        <v>260</v>
      </c>
    </row>
    <row r="19" spans="1:11" ht="30" x14ac:dyDescent="0.2">
      <c r="A19" s="74" t="s">
        <v>261</v>
      </c>
      <c r="B19" s="67" t="s">
        <v>285</v>
      </c>
      <c r="C19" s="73" t="s">
        <v>274</v>
      </c>
    </row>
    <row r="20" spans="1:11" ht="30" x14ac:dyDescent="0.2">
      <c r="A20" s="74" t="s">
        <v>262</v>
      </c>
      <c r="B20" s="67" t="s">
        <v>286</v>
      </c>
      <c r="C20" s="73" t="s">
        <v>274</v>
      </c>
    </row>
    <row r="21" spans="1:11" ht="30" x14ac:dyDescent="0.2">
      <c r="A21" s="74" t="s">
        <v>263</v>
      </c>
      <c r="B21" s="67" t="s">
        <v>287</v>
      </c>
      <c r="C21" s="73" t="s">
        <v>274</v>
      </c>
    </row>
    <row r="22" spans="1:11" ht="30" x14ac:dyDescent="0.2">
      <c r="A22" s="74" t="s">
        <v>264</v>
      </c>
      <c r="B22" s="67" t="s">
        <v>288</v>
      </c>
      <c r="C22" s="73" t="s">
        <v>274</v>
      </c>
    </row>
    <row r="23" spans="1:11" ht="30" x14ac:dyDescent="0.2">
      <c r="A23" s="74" t="s">
        <v>244</v>
      </c>
      <c r="B23" s="67" t="s">
        <v>291</v>
      </c>
      <c r="C23" s="73" t="s">
        <v>274</v>
      </c>
    </row>
    <row r="24" spans="1:11" ht="25.5" x14ac:dyDescent="0.2">
      <c r="A24" s="74" t="s">
        <v>280</v>
      </c>
      <c r="B24" s="73" t="s">
        <v>278</v>
      </c>
      <c r="C24" s="483" t="s">
        <v>274</v>
      </c>
      <c r="D24" s="484" t="s">
        <v>282</v>
      </c>
    </row>
    <row r="25" spans="1:11" ht="30" x14ac:dyDescent="0.2">
      <c r="A25" s="331"/>
      <c r="B25" s="331" t="s">
        <v>279</v>
      </c>
      <c r="C25" s="483"/>
      <c r="D25" s="484"/>
      <c r="E25" s="331"/>
      <c r="F25" s="331"/>
      <c r="G25" s="331"/>
      <c r="H25" s="331"/>
      <c r="I25" s="331"/>
      <c r="J25" s="331"/>
      <c r="K25" s="67"/>
    </row>
    <row r="26" spans="1:11" ht="15" x14ac:dyDescent="0.2">
      <c r="A26" s="72"/>
      <c r="B26" s="158" t="s">
        <v>281</v>
      </c>
      <c r="C26" s="483"/>
      <c r="D26" s="484"/>
    </row>
    <row r="27" spans="1:11" ht="15" x14ac:dyDescent="0.2">
      <c r="A27" s="72"/>
    </row>
    <row r="28" spans="1:11" ht="14.65" customHeight="1" x14ac:dyDescent="0.2">
      <c r="A28" s="485" t="s">
        <v>289</v>
      </c>
      <c r="B28" s="485"/>
      <c r="C28" s="485"/>
      <c r="D28" s="485"/>
      <c r="E28" s="331"/>
      <c r="F28" s="331"/>
      <c r="G28" s="331"/>
      <c r="H28" s="331"/>
      <c r="I28" s="331"/>
      <c r="J28" s="331"/>
    </row>
    <row r="29" spans="1:11" x14ac:dyDescent="0.2">
      <c r="A29" s="486" t="s">
        <v>283</v>
      </c>
      <c r="B29" s="486"/>
      <c r="C29" s="486"/>
      <c r="D29" s="486"/>
      <c r="E29"/>
      <c r="F29"/>
      <c r="G29"/>
      <c r="H29"/>
      <c r="I29"/>
      <c r="J29"/>
      <c r="K29" s="65"/>
    </row>
    <row r="30" spans="1:11" ht="15" x14ac:dyDescent="0.2">
      <c r="A30" s="481" t="s">
        <v>284</v>
      </c>
      <c r="B30" s="481"/>
      <c r="C30" s="481"/>
      <c r="D30" s="481"/>
    </row>
    <row r="31" spans="1:11" ht="15" x14ac:dyDescent="0.2">
      <c r="A31" s="72"/>
    </row>
    <row r="32" spans="1:11" ht="15" x14ac:dyDescent="0.2">
      <c r="A32" s="72"/>
    </row>
    <row r="33" spans="1:1" ht="15" x14ac:dyDescent="0.2">
      <c r="A33" s="72"/>
    </row>
  </sheetData>
  <mergeCells count="6">
    <mergeCell ref="A30:D30"/>
    <mergeCell ref="A1:D1"/>
    <mergeCell ref="C24:C26"/>
    <mergeCell ref="D24:D26"/>
    <mergeCell ref="A28:D28"/>
    <mergeCell ref="A29:D29"/>
  </mergeCells>
  <hyperlinks>
    <hyperlink ref="A3" location="'Note explicative fichier'!A1" display="Note explicative fichier" xr:uid="{FC996E5E-1D30-4212-9B79-8B475D3227D7}"/>
    <hyperlink ref="A19" location="'CL mi parcours'!A1" display="CL Mi Parcours" xr:uid="{CA95F1F2-0DAD-4CDC-9545-318F2EB69414}"/>
    <hyperlink ref="A4" location="'Eq Chrono'!A1" display="Eq Chrono" xr:uid="{A4E571FF-BB0B-4BF7-99B7-7DD199882401}"/>
    <hyperlink ref="A6" location="'Poissy Entrée'!A1" display="Poissy Entrée" xr:uid="{216DE306-DDDB-44BC-A352-7BCB1548CAB7}"/>
    <hyperlink ref="A7" location="'Poissy Sortie'!A1" display="Poissy Sortie" xr:uid="{0788168C-4A6B-412C-B730-02E9C9DA51CE}"/>
    <hyperlink ref="A8" location="'Ponton 1-4'!A1" display="Ponton ¼" xr:uid="{0A71596A-9930-46E1-B12E-BF17E5F8B4E1}"/>
    <hyperlink ref="A9" location="'Ponton D-A'!A1" display="Ponton DA" xr:uid="{1B4C1564-B3A6-4D10-9783-B4D7C0C804E0}"/>
    <hyperlink ref="A11" location="'Detail Equipes'!A1" display="Détail Equipes " xr:uid="{CD63E06E-72F9-42A8-8FF4-9EAD3192A978}"/>
    <hyperlink ref="A10" location="Equipes!A1" display="Equipes" xr:uid="{4AC4EBCB-9E0D-47B5-87B2-E93056BB1A6F}"/>
    <hyperlink ref="A15" location="'Heures Pass'!A1" display="Heures Pass" xr:uid="{36D8265F-3D9A-4D78-8C5F-EDD6495BAB51}"/>
    <hyperlink ref="A12" location="'TEMPS-ponton'!A1" display="Temps-Ponton" xr:uid="{21489359-210B-4635-A61F-8AA8C0D9660F}"/>
    <hyperlink ref="A13" location="'TEMPS-poissy'!A1" display="Temps-Poissy" xr:uid="{8F0C0A27-D3EE-4857-91BD-C4B787DDF63B}"/>
    <hyperlink ref="A16" location="'Temps Pass'!A1" display="Temps Pass" xr:uid="{E3D430EC-693F-45BE-8BF3-023B1C28BFE1}"/>
    <hyperlink ref="A14" location="penalités!A1" display="Pénalités" xr:uid="{489848CC-DCDB-437E-9366-DB22B872BDD9}"/>
    <hyperlink ref="A17" location="'Temps corr'!A1" display="Temps corr" xr:uid="{2FF8A112-551B-423B-AEE7-FD3C71A59E39}"/>
    <hyperlink ref="A18" location="'Ecart Record'!A1" display="Ecart avec record" xr:uid="{7D2160CC-8DF8-4540-9B7F-02655035DAAE}"/>
    <hyperlink ref="A5" location="SurvG8!A1" display="SurvG8" xr:uid="{25765338-A784-4F0B-A873-1105710ED735}"/>
    <hyperlink ref="A20" location="'Cl Catégories'!A1" display="CL Categories" xr:uid="{09995DD1-D575-465D-A011-05D92D0B7C69}"/>
    <hyperlink ref="A21" location="'CL GENERAL'!A1" display="CL Général" xr:uid="{361A2E3F-A84F-4B10-8335-F55F71FAB479}"/>
    <hyperlink ref="A22" location="'Cl Slalom'!A1" display="CL Slalom" xr:uid="{A0D0FA51-BE2E-448A-9FF8-01F3A51EAD88}"/>
    <hyperlink ref="A24" location="Recompenses!A1" display="Récompenses" xr:uid="{23C9CC77-B1F2-45ED-B0E1-E5277BEEE246}"/>
  </hyperlinks>
  <pageMargins left="0.23622047244094491" right="0.23622047244094491" top="0.74803149606299213" bottom="0.74803149606299213" header="0.31496062992125984" footer="0.31496062992125984"/>
  <pageSetup paperSize="9" scale="47" fitToHeight="2"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 codeName="Feuil2">
    <tabColor rgb="FFFF0000"/>
    <pageSetUpPr fitToPage="1"/>
  </sheetPr>
  <dimension ref="B1:N30"/>
  <sheetViews>
    <sheetView topLeftCell="A11" zoomScale="70" zoomScaleNormal="70" workbookViewId="0">
      <selection activeCell="J26" sqref="B25:J26"/>
    </sheetView>
  </sheetViews>
  <sheetFormatPr baseColWidth="10" defaultColWidth="11.5703125" defaultRowHeight="12.75" x14ac:dyDescent="0.2"/>
  <cols>
    <col min="1" max="1" width="3.7109375" customWidth="1"/>
    <col min="2" max="2" width="22.28515625" customWidth="1"/>
    <col min="3" max="3" width="21.7109375" customWidth="1"/>
    <col min="4" max="4" width="3" customWidth="1"/>
    <col min="5" max="5" width="22.28515625" customWidth="1"/>
    <col min="6" max="6" width="27.7109375" customWidth="1"/>
    <col min="7" max="7" width="7.7109375" customWidth="1"/>
    <col min="8" max="8" width="13.7109375" customWidth="1"/>
    <col min="9" max="9" width="10.28515625" customWidth="1"/>
    <col min="10" max="10" width="24.7109375" customWidth="1"/>
    <col min="11" max="11" width="27.140625" customWidth="1"/>
    <col min="12" max="12" width="10.28515625" customWidth="1"/>
    <col min="15" max="15" width="6.42578125" customWidth="1"/>
  </cols>
  <sheetData>
    <row r="1" spans="2:14" ht="147" customHeight="1" x14ac:dyDescent="0.2">
      <c r="B1" s="232" t="s">
        <v>209</v>
      </c>
      <c r="C1" s="232"/>
      <c r="D1" s="232"/>
      <c r="E1" s="232"/>
      <c r="F1" s="232"/>
      <c r="G1" s="232"/>
      <c r="H1" s="509">
        <f>'Note explicative fichier'!E3</f>
        <v>43983</v>
      </c>
      <c r="I1" s="510"/>
      <c r="J1" s="510"/>
      <c r="K1" s="510"/>
      <c r="L1" s="232"/>
      <c r="M1" s="232"/>
      <c r="N1" s="214"/>
    </row>
    <row r="2" spans="2:14" ht="10.5" customHeight="1" x14ac:dyDescent="0.2">
      <c r="B2" s="215"/>
      <c r="C2" s="215"/>
      <c r="D2" s="215"/>
      <c r="E2" s="215"/>
      <c r="F2" s="215"/>
      <c r="G2" s="215"/>
      <c r="H2" s="215"/>
      <c r="I2" s="215"/>
      <c r="J2" s="215"/>
      <c r="K2" s="215"/>
      <c r="L2" s="215"/>
      <c r="M2" s="215"/>
      <c r="N2" s="215"/>
    </row>
    <row r="3" spans="2:14" s="1" customFormat="1" ht="23.25" customHeight="1" x14ac:dyDescent="0.25">
      <c r="B3" s="216"/>
      <c r="C3" s="217"/>
      <c r="D3" s="218"/>
      <c r="E3" s="1" t="s">
        <v>308</v>
      </c>
      <c r="F3" s="216"/>
      <c r="G3" s="521"/>
      <c r="H3" s="522"/>
      <c r="I3" s="218"/>
      <c r="J3" s="218"/>
      <c r="K3" s="218"/>
      <c r="L3" s="218"/>
      <c r="M3" s="218"/>
      <c r="N3" s="218"/>
    </row>
    <row r="4" spans="2:14" s="1" customFormat="1" ht="12.75" customHeight="1" thickBot="1" x14ac:dyDescent="0.3">
      <c r="B4" s="219"/>
      <c r="C4" s="219"/>
      <c r="D4" s="218"/>
      <c r="E4" s="218"/>
      <c r="F4" s="218"/>
      <c r="G4" s="218"/>
      <c r="H4" s="218"/>
      <c r="I4" s="218"/>
      <c r="J4" s="218"/>
      <c r="K4" s="218"/>
      <c r="L4" s="218"/>
      <c r="M4" s="218"/>
      <c r="N4" s="218"/>
    </row>
    <row r="5" spans="2:14" s="1" customFormat="1" ht="23.25" customHeight="1" x14ac:dyDescent="0.25">
      <c r="B5" s="487" t="s">
        <v>0</v>
      </c>
      <c r="C5" s="488"/>
      <c r="D5" s="218"/>
      <c r="E5" s="218"/>
      <c r="F5" s="220" t="s">
        <v>1</v>
      </c>
      <c r="G5" s="221"/>
      <c r="H5" s="222"/>
      <c r="I5" s="218"/>
      <c r="J5" s="218"/>
      <c r="K5" s="223" t="s">
        <v>2</v>
      </c>
      <c r="L5" s="224"/>
      <c r="M5" s="225"/>
      <c r="N5" s="218"/>
    </row>
    <row r="6" spans="2:14" s="1" customFormat="1" ht="23.25" customHeight="1" x14ac:dyDescent="0.25">
      <c r="B6" s="226"/>
      <c r="C6" s="433"/>
      <c r="D6" s="218"/>
      <c r="E6" s="218"/>
      <c r="F6" s="226"/>
      <c r="G6" s="513"/>
      <c r="H6" s="514"/>
      <c r="I6" s="218"/>
      <c r="J6" s="218"/>
      <c r="K6" s="226"/>
      <c r="L6" s="515"/>
      <c r="M6" s="516"/>
      <c r="N6" s="218"/>
    </row>
    <row r="7" spans="2:14" s="1" customFormat="1" ht="23.25" customHeight="1" x14ac:dyDescent="0.25">
      <c r="B7" s="226"/>
      <c r="C7" s="433"/>
      <c r="D7" s="218"/>
      <c r="E7" s="218"/>
      <c r="F7" s="226"/>
      <c r="G7" s="515"/>
      <c r="H7" s="516"/>
      <c r="I7" s="218"/>
      <c r="J7" s="218"/>
      <c r="K7" s="226"/>
      <c r="L7" s="515"/>
      <c r="M7" s="516"/>
      <c r="N7" s="218"/>
    </row>
    <row r="8" spans="2:14" s="1" customFormat="1" ht="23.25" customHeight="1" x14ac:dyDescent="0.25">
      <c r="B8" s="226"/>
      <c r="C8" s="433"/>
      <c r="D8" s="218"/>
      <c r="E8" s="218"/>
      <c r="F8" s="226"/>
      <c r="G8" s="515"/>
      <c r="H8" s="516"/>
      <c r="I8" s="218"/>
      <c r="J8" s="218"/>
      <c r="K8" s="227"/>
      <c r="L8" s="515"/>
      <c r="M8" s="516"/>
      <c r="N8" s="218"/>
    </row>
    <row r="9" spans="2:14" s="1" customFormat="1" ht="23.25" customHeight="1" thickBot="1" x14ac:dyDescent="0.3">
      <c r="B9" s="228"/>
      <c r="C9" s="452"/>
      <c r="D9" s="218"/>
      <c r="E9" s="218"/>
      <c r="F9" s="229"/>
      <c r="G9" s="230"/>
      <c r="H9" s="231"/>
      <c r="I9" s="218"/>
      <c r="J9" s="218"/>
      <c r="K9" s="229"/>
      <c r="L9" s="517"/>
      <c r="M9" s="518"/>
      <c r="N9" s="218"/>
    </row>
    <row r="10" spans="2:14" s="1" customFormat="1" ht="23.25" customHeight="1" thickBot="1" x14ac:dyDescent="0.3">
      <c r="B10" s="219"/>
      <c r="C10" s="219"/>
      <c r="D10" s="218"/>
      <c r="E10" s="218"/>
      <c r="F10" s="218"/>
      <c r="G10" s="218"/>
      <c r="H10" s="218"/>
      <c r="I10" s="218"/>
      <c r="J10" s="218"/>
      <c r="K10" s="218"/>
      <c r="L10" s="218"/>
      <c r="M10" s="218"/>
      <c r="N10" s="218"/>
    </row>
    <row r="11" spans="2:14" s="1" customFormat="1" ht="23.25" customHeight="1" thickBot="1" x14ac:dyDescent="0.3">
      <c r="B11" s="489" t="s">
        <v>3</v>
      </c>
      <c r="C11" s="490"/>
      <c r="D11" s="490"/>
      <c r="E11" s="490"/>
      <c r="F11" s="490"/>
      <c r="G11" s="491"/>
      <c r="H11" s="218"/>
      <c r="I11" s="218"/>
      <c r="J11" s="218"/>
      <c r="K11" s="218"/>
      <c r="L11" s="218"/>
      <c r="M11" s="218"/>
      <c r="N11" s="218"/>
    </row>
    <row r="12" spans="2:14" s="1" customFormat="1" ht="25.5" customHeight="1" thickBot="1" x14ac:dyDescent="0.3">
      <c r="B12" s="492" t="s">
        <v>4</v>
      </c>
      <c r="C12" s="493"/>
      <c r="D12" s="493"/>
      <c r="E12" s="493"/>
      <c r="F12" s="493"/>
      <c r="G12" s="519" t="s">
        <v>304</v>
      </c>
      <c r="H12" s="218"/>
      <c r="I12" s="218"/>
      <c r="J12" s="218"/>
      <c r="K12" s="511" t="s">
        <v>154</v>
      </c>
      <c r="L12" s="512"/>
      <c r="M12" s="218"/>
      <c r="N12" s="218"/>
    </row>
    <row r="13" spans="2:14" s="1" customFormat="1" ht="25.5" customHeight="1" x14ac:dyDescent="0.25">
      <c r="B13" s="492" t="s">
        <v>5</v>
      </c>
      <c r="C13" s="493"/>
      <c r="D13" s="493"/>
      <c r="E13" s="493"/>
      <c r="F13" s="493"/>
      <c r="G13" s="520"/>
      <c r="H13" s="218"/>
      <c r="I13" s="218"/>
      <c r="J13" s="218"/>
      <c r="K13" s="233" t="str">
        <f>+Equipes!O2</f>
        <v>M</v>
      </c>
      <c r="L13" s="234"/>
      <c r="M13" s="218"/>
      <c r="N13" s="218"/>
    </row>
    <row r="14" spans="2:14" s="1" customFormat="1" ht="25.5" customHeight="1" x14ac:dyDescent="0.25">
      <c r="B14" s="496" t="s">
        <v>188</v>
      </c>
      <c r="C14" s="497"/>
      <c r="D14" s="497"/>
      <c r="E14" s="497"/>
      <c r="F14" s="498"/>
      <c r="G14" s="494" t="s">
        <v>7</v>
      </c>
      <c r="H14" s="218"/>
      <c r="I14" s="218"/>
      <c r="J14" s="218"/>
      <c r="K14" s="235" t="str">
        <f>+Equipes!O3</f>
        <v>F</v>
      </c>
      <c r="L14" s="236"/>
      <c r="M14" s="218"/>
      <c r="N14" s="218"/>
    </row>
    <row r="15" spans="2:14" s="1" customFormat="1" ht="25.5" customHeight="1" thickBot="1" x14ac:dyDescent="0.3">
      <c r="B15" s="499" t="s">
        <v>6</v>
      </c>
      <c r="C15" s="500"/>
      <c r="D15" s="500"/>
      <c r="E15" s="500"/>
      <c r="F15" s="500"/>
      <c r="G15" s="494"/>
      <c r="H15" s="218"/>
      <c r="I15" s="218"/>
      <c r="J15" s="218"/>
      <c r="K15" s="235" t="str">
        <f>+Equipes!O4</f>
        <v>H</v>
      </c>
      <c r="L15" s="236"/>
      <c r="M15" s="218"/>
      <c r="N15" s="218"/>
    </row>
    <row r="16" spans="2:14" s="1" customFormat="1" ht="25.5" customHeight="1" thickBot="1" x14ac:dyDescent="0.3">
      <c r="B16" s="499" t="s">
        <v>8</v>
      </c>
      <c r="C16" s="500"/>
      <c r="D16" s="500"/>
      <c r="E16" s="500"/>
      <c r="F16" s="500"/>
      <c r="G16" s="495"/>
      <c r="H16" s="218"/>
      <c r="I16" s="218"/>
      <c r="J16" s="218"/>
      <c r="K16" s="237" t="str">
        <f>+Equipes!M5</f>
        <v>Total</v>
      </c>
      <c r="L16" s="238"/>
      <c r="M16" s="218"/>
      <c r="N16" s="218"/>
    </row>
    <row r="17" spans="2:14" s="1" customFormat="1" ht="25.5" customHeight="1" x14ac:dyDescent="0.25">
      <c r="B17" s="499" t="s">
        <v>9</v>
      </c>
      <c r="C17" s="500"/>
      <c r="D17" s="500"/>
      <c r="E17" s="500"/>
      <c r="F17" s="500"/>
      <c r="G17" s="505" t="s">
        <v>10</v>
      </c>
      <c r="H17" s="218"/>
      <c r="I17" s="218"/>
      <c r="J17" s="218"/>
      <c r="K17" s="218"/>
      <c r="L17" s="218"/>
      <c r="M17" s="218"/>
      <c r="N17" s="218"/>
    </row>
    <row r="18" spans="2:14" s="1" customFormat="1" ht="25.5" customHeight="1" x14ac:dyDescent="0.25">
      <c r="B18" s="499" t="s">
        <v>11</v>
      </c>
      <c r="C18" s="500"/>
      <c r="D18" s="500"/>
      <c r="E18" s="500"/>
      <c r="F18" s="500"/>
      <c r="G18" s="505"/>
      <c r="H18" s="218"/>
      <c r="I18" s="218"/>
      <c r="J18" s="218"/>
      <c r="K18" s="218"/>
      <c r="L18" s="218"/>
      <c r="M18" s="218"/>
      <c r="N18" s="218"/>
    </row>
    <row r="19" spans="2:14" s="1" customFormat="1" ht="25.5" customHeight="1" thickBot="1" x14ac:dyDescent="0.3">
      <c r="B19" s="507" t="s">
        <v>305</v>
      </c>
      <c r="C19" s="508"/>
      <c r="D19" s="508"/>
      <c r="E19" s="508"/>
      <c r="F19" s="508"/>
      <c r="G19" s="506"/>
      <c r="H19" s="218"/>
      <c r="I19" s="218"/>
      <c r="J19" s="218"/>
      <c r="K19" s="218"/>
      <c r="L19" s="218"/>
      <c r="M19" s="218"/>
      <c r="N19" s="218"/>
    </row>
    <row r="20" spans="2:14" s="1" customFormat="1" ht="18" x14ac:dyDescent="0.25">
      <c r="B20" s="218"/>
      <c r="C20" s="218"/>
      <c r="D20" s="218"/>
      <c r="E20" s="218"/>
      <c r="F20" s="218"/>
      <c r="G20" s="218"/>
      <c r="H20" s="218"/>
      <c r="I20" s="218"/>
      <c r="J20" s="218"/>
      <c r="K20" s="218"/>
      <c r="L20" s="218"/>
      <c r="M20" s="218"/>
      <c r="N20" s="218"/>
    </row>
    <row r="21" spans="2:14" s="1" customFormat="1" ht="18" x14ac:dyDescent="0.25"/>
    <row r="22" spans="2:14" s="1" customFormat="1" ht="44.25" x14ac:dyDescent="0.25">
      <c r="B22" s="232" t="s">
        <v>303</v>
      </c>
      <c r="C22" s="232"/>
      <c r="D22" s="232"/>
      <c r="E22" s="232"/>
      <c r="F22" s="232"/>
      <c r="G22" s="232"/>
      <c r="H22" s="509">
        <v>43983</v>
      </c>
      <c r="I22" s="510"/>
      <c r="J22" s="510"/>
      <c r="K22" s="510"/>
      <c r="L22" s="232"/>
      <c r="M22" s="232"/>
      <c r="N22" s="214"/>
    </row>
    <row r="23" spans="2:14" s="1" customFormat="1" ht="18.75" thickBot="1" x14ac:dyDescent="0.3"/>
    <row r="24" spans="2:14" s="1" customFormat="1" ht="18" x14ac:dyDescent="0.25">
      <c r="B24" s="487" t="s">
        <v>299</v>
      </c>
      <c r="C24" s="488"/>
      <c r="E24" s="487" t="s">
        <v>310</v>
      </c>
      <c r="F24" s="488"/>
      <c r="H24" s="503" t="s">
        <v>300</v>
      </c>
      <c r="I24" s="504"/>
      <c r="J24" s="504"/>
    </row>
    <row r="25" spans="2:14" s="1" customFormat="1" ht="31.9" customHeight="1" x14ac:dyDescent="0.25">
      <c r="B25" s="426"/>
      <c r="C25" s="450"/>
      <c r="E25" s="426"/>
      <c r="F25" s="450"/>
      <c r="H25" s="426"/>
      <c r="I25" s="430"/>
      <c r="J25" s="431"/>
    </row>
    <row r="26" spans="2:14" s="1" customFormat="1" ht="31.9" customHeight="1" x14ac:dyDescent="0.25">
      <c r="B26" s="427"/>
      <c r="C26" s="428"/>
      <c r="E26" s="427"/>
      <c r="F26" s="428"/>
      <c r="H26" s="427"/>
      <c r="I26" s="432"/>
      <c r="J26" s="449"/>
    </row>
    <row r="27" spans="2:14" s="1" customFormat="1" ht="25.9" customHeight="1" x14ac:dyDescent="0.25">
      <c r="B27" s="226"/>
      <c r="C27" s="218"/>
      <c r="K27"/>
      <c r="L27"/>
    </row>
    <row r="28" spans="2:14" ht="33" customHeight="1" x14ac:dyDescent="0.2">
      <c r="B28" s="501" t="s">
        <v>309</v>
      </c>
      <c r="C28" s="501"/>
      <c r="E28" s="502" t="s">
        <v>302</v>
      </c>
      <c r="F28" s="502"/>
      <c r="H28" s="503" t="s">
        <v>301</v>
      </c>
      <c r="I28" s="504"/>
      <c r="J28" s="504"/>
    </row>
    <row r="29" spans="2:14" ht="31.9" customHeight="1" x14ac:dyDescent="0.2">
      <c r="B29" s="429"/>
      <c r="C29" s="451"/>
      <c r="E29" s="429"/>
      <c r="F29" s="451"/>
      <c r="H29" s="423"/>
      <c r="I29" s="423"/>
      <c r="J29" s="424"/>
    </row>
    <row r="30" spans="2:14" ht="31.9" customHeight="1" x14ac:dyDescent="0.25">
      <c r="B30" s="427"/>
      <c r="C30" s="428"/>
      <c r="E30" s="427"/>
      <c r="F30" s="428"/>
      <c r="H30" s="423"/>
      <c r="I30" s="425"/>
      <c r="J30" s="448"/>
    </row>
  </sheetData>
  <mergeCells count="30">
    <mergeCell ref="H1:K1"/>
    <mergeCell ref="K12:L12"/>
    <mergeCell ref="G6:H6"/>
    <mergeCell ref="G7:H7"/>
    <mergeCell ref="L9:M9"/>
    <mergeCell ref="L6:M6"/>
    <mergeCell ref="L7:M7"/>
    <mergeCell ref="G12:G13"/>
    <mergeCell ref="G8:H8"/>
    <mergeCell ref="L8:M8"/>
    <mergeCell ref="G3:H3"/>
    <mergeCell ref="B28:C28"/>
    <mergeCell ref="E28:F28"/>
    <mergeCell ref="H28:J28"/>
    <mergeCell ref="H24:J24"/>
    <mergeCell ref="B17:F17"/>
    <mergeCell ref="G17:G19"/>
    <mergeCell ref="B18:F18"/>
    <mergeCell ref="B19:F19"/>
    <mergeCell ref="H22:K22"/>
    <mergeCell ref="B24:C24"/>
    <mergeCell ref="E24:F24"/>
    <mergeCell ref="B14:F14"/>
    <mergeCell ref="B15:F15"/>
    <mergeCell ref="B16:F16"/>
    <mergeCell ref="B5:C5"/>
    <mergeCell ref="B11:G11"/>
    <mergeCell ref="B12:F12"/>
    <mergeCell ref="B13:F13"/>
    <mergeCell ref="G14:G16"/>
  </mergeCells>
  <printOptions horizontalCentered="1" verticalCentered="1"/>
  <pageMargins left="0.78740157480314965" right="0.78740157480314965" top="0.78740157480314965" bottom="0.78740157480314965" header="0.51181102362204722" footer="0.51181102362204722"/>
  <pageSetup paperSize="9" scale="58" firstPageNumber="0" orientation="landscape" horizontalDpi="429496729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sheetPr codeName="Feuil22">
    <pageSetUpPr fitToPage="1"/>
  </sheetPr>
  <dimension ref="B1:X54"/>
  <sheetViews>
    <sheetView topLeftCell="A36" zoomScale="40" zoomScaleNormal="40" workbookViewId="0">
      <selection activeCell="D4" sqref="D4"/>
    </sheetView>
  </sheetViews>
  <sheetFormatPr baseColWidth="10" defaultColWidth="11.42578125" defaultRowHeight="12.75" x14ac:dyDescent="0.2"/>
  <cols>
    <col min="1" max="1" width="1.5703125" style="25" customWidth="1"/>
    <col min="2" max="2" width="24.28515625" style="25" customWidth="1"/>
    <col min="3" max="3" width="52.7109375" style="25" bestFit="1" customWidth="1"/>
    <col min="4" max="4" width="69.28515625" style="25" customWidth="1"/>
    <col min="5" max="5" width="54.28515625" style="25" customWidth="1"/>
    <col min="6" max="6" width="24" style="25" customWidth="1"/>
    <col min="7" max="7" width="27.28515625" style="25" customWidth="1"/>
    <col min="8" max="8" width="18.7109375" style="25" customWidth="1"/>
    <col min="9" max="9" width="2.28515625" style="25" customWidth="1"/>
    <col min="10" max="16384" width="11.42578125" style="25"/>
  </cols>
  <sheetData>
    <row r="1" spans="2:24" ht="71.650000000000006" customHeight="1" thickBot="1" x14ac:dyDescent="0.25">
      <c r="B1" s="550" t="s">
        <v>250</v>
      </c>
      <c r="C1" s="550"/>
      <c r="D1" s="550"/>
      <c r="E1" s="550"/>
      <c r="F1" s="550"/>
      <c r="G1" s="550"/>
      <c r="H1" s="550"/>
    </row>
    <row r="2" spans="2:24" ht="97.15" customHeight="1" thickTop="1" thickBot="1" x14ac:dyDescent="0.25">
      <c r="B2" s="525" t="s">
        <v>249</v>
      </c>
      <c r="C2" s="526"/>
      <c r="D2" s="211">
        <f>'Note explicative fichier'!E3</f>
        <v>43983</v>
      </c>
      <c r="E2" s="527" t="s">
        <v>74</v>
      </c>
      <c r="F2" s="527"/>
      <c r="G2" s="527"/>
      <c r="H2" s="528"/>
    </row>
    <row r="3" spans="2:24" ht="45.6" customHeight="1" thickTop="1" x14ac:dyDescent="0.2">
      <c r="B3" s="170" t="s">
        <v>22</v>
      </c>
      <c r="C3" s="210">
        <f>'Eq Chrono'!B3</f>
        <v>0</v>
      </c>
      <c r="D3" s="438">
        <f>'Eq Chrono'!C3</f>
        <v>0</v>
      </c>
      <c r="E3" s="551" t="s">
        <v>3</v>
      </c>
      <c r="F3" s="552"/>
      <c r="G3" s="552"/>
      <c r="H3" s="553"/>
    </row>
    <row r="4" spans="2:24" ht="46.9" customHeight="1" x14ac:dyDescent="0.2">
      <c r="B4" s="170" t="s">
        <v>23</v>
      </c>
      <c r="C4" s="436">
        <f>'Eq Chrono'!F3</f>
        <v>0</v>
      </c>
      <c r="D4" s="439"/>
      <c r="E4" s="554" t="s">
        <v>4</v>
      </c>
      <c r="F4" s="555"/>
      <c r="G4" s="556"/>
      <c r="H4" s="539" t="s">
        <v>304</v>
      </c>
      <c r="I4"/>
    </row>
    <row r="5" spans="2:24" ht="45.6" customHeight="1" x14ac:dyDescent="0.2">
      <c r="B5" s="563" t="s">
        <v>72</v>
      </c>
      <c r="C5" s="2">
        <f>'Eq Chrono'!B6</f>
        <v>0</v>
      </c>
      <c r="D5" s="440">
        <f>'Eq Chrono'!C6</f>
        <v>0</v>
      </c>
      <c r="E5" s="557" t="s">
        <v>5</v>
      </c>
      <c r="F5" s="558"/>
      <c r="G5" s="559"/>
      <c r="H5" s="549"/>
      <c r="I5"/>
    </row>
    <row r="6" spans="2:24" ht="33" customHeight="1" x14ac:dyDescent="0.2">
      <c r="B6" s="523"/>
      <c r="C6" s="437">
        <f>'Eq Chrono'!B7</f>
        <v>0</v>
      </c>
      <c r="D6" s="439">
        <f>'Eq Chrono'!C7</f>
        <v>0</v>
      </c>
      <c r="E6" s="560" t="s">
        <v>188</v>
      </c>
      <c r="F6" s="561"/>
      <c r="G6" s="562"/>
      <c r="H6" s="539" t="s">
        <v>7</v>
      </c>
      <c r="I6"/>
    </row>
    <row r="7" spans="2:24" ht="48.75" customHeight="1" x14ac:dyDescent="0.2">
      <c r="B7" s="212" t="s">
        <v>24</v>
      </c>
      <c r="C7" s="437">
        <f>'Eq Chrono'!B8</f>
        <v>0</v>
      </c>
      <c r="D7" s="439">
        <f>'Eq Chrono'!C8</f>
        <v>0</v>
      </c>
      <c r="E7" s="529" t="s">
        <v>6</v>
      </c>
      <c r="F7" s="530"/>
      <c r="G7" s="531"/>
      <c r="H7" s="540"/>
      <c r="I7"/>
    </row>
    <row r="8" spans="2:24" ht="48.75" customHeight="1" x14ac:dyDescent="0.2">
      <c r="B8" s="545" t="s">
        <v>73</v>
      </c>
      <c r="C8" s="2">
        <f>'Eq Chrono'!K8</f>
        <v>0</v>
      </c>
      <c r="D8" s="440">
        <f>'Eq Chrono'!G6</f>
        <v>0</v>
      </c>
      <c r="E8" s="542" t="s">
        <v>8</v>
      </c>
      <c r="F8" s="543"/>
      <c r="G8" s="544"/>
      <c r="H8" s="549"/>
      <c r="I8"/>
      <c r="L8"/>
      <c r="M8"/>
    </row>
    <row r="9" spans="2:24" ht="39.4" customHeight="1" x14ac:dyDescent="0.2">
      <c r="B9" s="545"/>
      <c r="C9" s="2">
        <f>'Eq Chrono'!F7</f>
        <v>0</v>
      </c>
      <c r="D9" s="440">
        <f>'Eq Chrono'!G7</f>
        <v>0</v>
      </c>
      <c r="E9" s="546" t="s">
        <v>9</v>
      </c>
      <c r="F9" s="547"/>
      <c r="G9" s="548"/>
      <c r="H9" s="539" t="s">
        <v>10</v>
      </c>
      <c r="I9"/>
      <c r="L9"/>
      <c r="M9"/>
    </row>
    <row r="10" spans="2:24" ht="39.4" customHeight="1" x14ac:dyDescent="0.2">
      <c r="B10" s="523" t="s">
        <v>26</v>
      </c>
      <c r="C10" s="437">
        <f>'Eq Chrono'!K6</f>
        <v>0</v>
      </c>
      <c r="D10" s="439">
        <f>'Eq Chrono'!L6</f>
        <v>0</v>
      </c>
      <c r="E10" s="529" t="s">
        <v>11</v>
      </c>
      <c r="F10" s="530"/>
      <c r="G10" s="531"/>
      <c r="H10" s="540"/>
      <c r="I10"/>
      <c r="L10"/>
      <c r="M10"/>
    </row>
    <row r="11" spans="2:24" ht="36" customHeight="1" thickBot="1" x14ac:dyDescent="0.25">
      <c r="B11" s="524"/>
      <c r="C11" s="437">
        <f>'Eq Chrono'!K7</f>
        <v>0</v>
      </c>
      <c r="D11" s="439">
        <f>'Eq Chrono'!L7</f>
        <v>0</v>
      </c>
      <c r="E11" s="532" t="s">
        <v>12</v>
      </c>
      <c r="F11" s="533"/>
      <c r="G11" s="534"/>
      <c r="H11" s="541"/>
      <c r="I11"/>
      <c r="L11"/>
      <c r="M11"/>
    </row>
    <row r="12" spans="2:24" ht="52.35" customHeight="1" x14ac:dyDescent="0.2">
      <c r="B12" s="524"/>
      <c r="C12" s="437">
        <v>0</v>
      </c>
      <c r="D12" s="439">
        <v>0</v>
      </c>
      <c r="E12" s="535"/>
      <c r="F12" s="536"/>
      <c r="G12" s="536"/>
      <c r="H12" s="536"/>
      <c r="K12"/>
      <c r="L12"/>
    </row>
    <row r="13" spans="2:24" ht="59.65" customHeight="1" thickBot="1" x14ac:dyDescent="0.25">
      <c r="B13" s="524"/>
      <c r="C13" s="3">
        <f>'Eq Chrono'!K9</f>
        <v>0</v>
      </c>
      <c r="D13" s="3">
        <f>'Eq Chrono'!L9</f>
        <v>0</v>
      </c>
      <c r="E13" s="537"/>
      <c r="F13" s="538"/>
      <c r="G13" s="538"/>
      <c r="H13" s="538"/>
      <c r="I13"/>
      <c r="J13"/>
      <c r="K13"/>
      <c r="L13"/>
    </row>
    <row r="14" spans="2:24" s="4" customFormat="1" ht="43.5" customHeight="1" thickTop="1" x14ac:dyDescent="0.2">
      <c r="B14" s="26" t="s">
        <v>27</v>
      </c>
      <c r="C14" s="27" t="s">
        <v>85</v>
      </c>
      <c r="D14" s="27" t="s">
        <v>75</v>
      </c>
      <c r="E14" s="28" t="s">
        <v>76</v>
      </c>
      <c r="F14" s="30" t="s">
        <v>77</v>
      </c>
      <c r="G14" s="29" t="s">
        <v>78</v>
      </c>
      <c r="H14" s="30" t="s">
        <v>79</v>
      </c>
      <c r="I14" s="25"/>
      <c r="J14" s="25"/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</row>
    <row r="15" spans="2:24" ht="49.9" customHeight="1" x14ac:dyDescent="0.2">
      <c r="B15" s="3">
        <f>'TEMPS-ponton'!A5</f>
        <v>1</v>
      </c>
      <c r="C15" s="3" t="str">
        <f>'TEMPS-ponton'!B5</f>
        <v>ANDRESY CA CONFLUENT 1</v>
      </c>
      <c r="D15" s="31" t="str">
        <f>'TEMPS-ponton'!D5</f>
        <v>Stephanie LAPORTE-Marine NACERI-Marc LACCASSAGNE-Stephane ZETTWOOG-Fouzia VOIRIN</v>
      </c>
      <c r="E15" s="239"/>
      <c r="F15" s="239"/>
      <c r="G15" s="239"/>
      <c r="H15" s="239"/>
    </row>
    <row r="16" spans="2:24" ht="49.9" customHeight="1" x14ac:dyDescent="0.2">
      <c r="B16" s="3">
        <f>'TEMPS-ponton'!A6</f>
        <v>2</v>
      </c>
      <c r="C16" s="3" t="str">
        <f>'TEMPS-ponton'!B6</f>
        <v>CAUDEBEC EN CAUX ACVS 1</v>
      </c>
      <c r="D16" s="31" t="str">
        <f>'TEMPS-ponton'!D6</f>
        <v>Martine NARBAIS-JAUREGUY-Caroline KERVRANN-Stephane DELAMARE-Nicolas BARRAY-Francois NARBAIS-JAUREGUY</v>
      </c>
      <c r="E16" s="239"/>
      <c r="F16" s="239"/>
      <c r="G16" s="239"/>
      <c r="H16" s="239"/>
    </row>
    <row r="17" spans="2:8" ht="49.9" customHeight="1" x14ac:dyDescent="0.2">
      <c r="B17" s="3">
        <f>'TEMPS-ponton'!A7</f>
        <v>3</v>
      </c>
      <c r="C17" s="3" t="str">
        <f>'TEMPS-ponton'!B7</f>
        <v>ANDRESY CA CONFLUENT 2</v>
      </c>
      <c r="D17" s="31" t="str">
        <f>'TEMPS-ponton'!D7</f>
        <v>Anna ALCALOIDEPOIXBLANC-Geoffrey GHIZZONI-Nathalie BOURGEOIS-Franck CHRISTIANNOT-NicOLAS delaunoy</v>
      </c>
      <c r="E17" s="239"/>
      <c r="F17" s="239"/>
      <c r="G17" s="239"/>
      <c r="H17" s="239"/>
    </row>
    <row r="18" spans="2:8" ht="49.9" customHeight="1" x14ac:dyDescent="0.2">
      <c r="B18" s="3">
        <f>'TEMPS-ponton'!A8</f>
        <v>4</v>
      </c>
      <c r="C18" s="3" t="str">
        <f>'TEMPS-ponton'!B8</f>
        <v>ANDRESY CA CONFLUENT 1</v>
      </c>
      <c r="D18" s="31" t="str">
        <f>'TEMPS-ponton'!D8</f>
        <v>Emmanuel SALIN-Ousseni PARKOUDA-Jean-Baptiste PROVENZANO-Jerome CLAVE-Julian GALLELA</v>
      </c>
      <c r="E18" s="239"/>
      <c r="F18" s="239"/>
      <c r="G18" s="239"/>
      <c r="H18" s="239"/>
    </row>
    <row r="19" spans="2:8" ht="49.9" customHeight="1" x14ac:dyDescent="0.2">
      <c r="B19" s="3">
        <f>'TEMPS-ponton'!A9</f>
        <v>5</v>
      </c>
      <c r="C19" s="3" t="str">
        <f>'TEMPS-ponton'!B9</f>
        <v>PORT-MARLY RC 1</v>
      </c>
      <c r="D19" s="31" t="str">
        <f>'TEMPS-ponton'!D9</f>
        <v>Claudie BODIN-Fanny LAMOUR-Etienne DUPUIS-Jeancharles FAUCHEUX-Gildas KETTANJIAN</v>
      </c>
      <c r="E19" s="240"/>
      <c r="F19" s="239"/>
      <c r="G19" s="239"/>
      <c r="H19" s="239"/>
    </row>
    <row r="20" spans="2:8" ht="49.9" customHeight="1" x14ac:dyDescent="0.2">
      <c r="B20" s="3">
        <f>'TEMPS-ponton'!A10</f>
        <v>6</v>
      </c>
      <c r="C20" s="3" t="str">
        <f>'TEMPS-ponton'!B10</f>
        <v>BOULOGNE 92 2</v>
      </c>
      <c r="D20" s="31" t="str">
        <f>'TEMPS-ponton'!D10</f>
        <v>CéLia ROUSSELLE-Marie Pierre MARSALLON GAMBY-Françis ROBIN-Nicolas LECOEUR-Theodora XENOGIANI</v>
      </c>
      <c r="E20" s="239"/>
      <c r="F20" s="239"/>
      <c r="G20" s="239"/>
      <c r="H20" s="239"/>
    </row>
    <row r="21" spans="2:8" ht="49.9" customHeight="1" x14ac:dyDescent="0.2">
      <c r="B21" s="3">
        <f>'TEMPS-ponton'!A11</f>
        <v>7</v>
      </c>
      <c r="C21" s="3" t="str">
        <f>'TEMPS-ponton'!B11</f>
        <v>VILLENNES - POISSY AC 3</v>
      </c>
      <c r="D21" s="31" t="str">
        <f>'TEMPS-ponton'!D11</f>
        <v>Virginie ALEXANDRE-Jihad LEMARQRI-Cyrille BRUZON-BASCOU-Sebastien CARPENTIER-Marie Estelle D'ARBAUMONT</v>
      </c>
      <c r="E21" s="239"/>
      <c r="F21" s="239"/>
      <c r="G21" s="239"/>
      <c r="H21" s="239"/>
    </row>
    <row r="22" spans="2:8" ht="49.9" customHeight="1" x14ac:dyDescent="0.2">
      <c r="B22" s="3">
        <f>'TEMPS-ponton'!A12</f>
        <v>8</v>
      </c>
      <c r="C22" s="3" t="str">
        <f>'TEMPS-ponton'!B12</f>
        <v>JOINVILLE AMJ 1</v>
      </c>
      <c r="D22" s="31" t="str">
        <f>'TEMPS-ponton'!D12</f>
        <v>Laurent BAUDOIN-Raphaelle BOUVIER FLORY-Sophie BUSTOS-Kastriot JAKA-Thomas AUGER</v>
      </c>
      <c r="E22" s="239"/>
      <c r="F22" s="239"/>
      <c r="G22" s="239"/>
      <c r="H22" s="239"/>
    </row>
    <row r="23" spans="2:8" ht="49.9" customHeight="1" x14ac:dyDescent="0.2">
      <c r="B23" s="3">
        <f>'TEMPS-ponton'!A13</f>
        <v>9</v>
      </c>
      <c r="C23" s="3" t="str">
        <f>'TEMPS-ponton'!B13</f>
        <v>NOGENT SUR MARNE CN 1</v>
      </c>
      <c r="D23" s="31" t="str">
        <f>'TEMPS-ponton'!D13</f>
        <v>Chrystelle SUPIOT-Caroline PIEDNOIRE-Olivier MUCIGNAT-Andre SIMONNET-Fabienne LORTIE</v>
      </c>
      <c r="E23" s="239"/>
      <c r="F23" s="239"/>
      <c r="G23" s="239"/>
      <c r="H23" s="239"/>
    </row>
    <row r="24" spans="2:8" ht="49.9" customHeight="1" x14ac:dyDescent="0.2">
      <c r="B24" s="3">
        <f>'TEMPS-ponton'!A14</f>
        <v>10</v>
      </c>
      <c r="C24" s="3" t="str">
        <f>'TEMPS-ponton'!B14</f>
        <v>NOGENT SUR MARNE CN 2</v>
      </c>
      <c r="D24" s="31" t="str">
        <f>'TEMPS-ponton'!D14</f>
        <v>Christophe RUCKEBUSCH-Nicolas BURCKHART-Alice GHEERBRANT-Aurelie DONVAL-Gerard LECA</v>
      </c>
      <c r="E24" s="239"/>
      <c r="F24" s="239"/>
      <c r="G24" s="239"/>
      <c r="H24" s="239"/>
    </row>
    <row r="25" spans="2:8" ht="49.9" customHeight="1" x14ac:dyDescent="0.2">
      <c r="B25" s="3">
        <f>'TEMPS-ponton'!A15</f>
        <v>11</v>
      </c>
      <c r="C25" s="3" t="str">
        <f>'TEMPS-ponton'!B15</f>
        <v>BOULOGNE 92 1</v>
      </c>
      <c r="D25" s="31" t="str">
        <f>'TEMPS-ponton'!D15</f>
        <v>Viviane BALLOY-Timothé BAZIRIES-Alexandre LE FUR-Sigrid PABST-Michel VEDRINE</v>
      </c>
      <c r="E25" s="239"/>
      <c r="F25" s="239"/>
      <c r="G25" s="239"/>
      <c r="H25" s="239"/>
    </row>
    <row r="26" spans="2:8" ht="49.9" customHeight="1" x14ac:dyDescent="0.2">
      <c r="B26" s="3">
        <f>'TEMPS-ponton'!A16</f>
        <v>12</v>
      </c>
      <c r="C26" s="3" t="str">
        <f>'TEMPS-ponton'!B16</f>
        <v>EVRY SCA 2</v>
      </c>
      <c r="D26" s="31" t="str">
        <f>'TEMPS-ponton'!D16</f>
        <v>Laurent YEBOAH-Isabelle MOISSET FLEURISSON-Frederic DUCAUQUY-Sandrine GARCIA-Christelle MARTIN</v>
      </c>
      <c r="E26" s="241"/>
      <c r="F26" s="239"/>
      <c r="G26" s="239"/>
      <c r="H26" s="239"/>
    </row>
    <row r="27" spans="2:8" ht="49.9" customHeight="1" x14ac:dyDescent="0.2">
      <c r="B27" s="3">
        <f>'TEMPS-ponton'!A17</f>
        <v>13</v>
      </c>
      <c r="C27" s="3" t="str">
        <f>'TEMPS-ponton'!B17</f>
        <v>PORT-MARLY RC 2</v>
      </c>
      <c r="D27" s="31" t="str">
        <f>'TEMPS-ponton'!D17</f>
        <v>Elsa CROZATIER-Cyrielle BERTHIER-Hervé Valette-Eric MOINARD-Anais FEUGA</v>
      </c>
      <c r="E27" s="239"/>
      <c r="F27" s="239"/>
      <c r="G27" s="239"/>
      <c r="H27" s="239"/>
    </row>
    <row r="28" spans="2:8" ht="49.9" customHeight="1" x14ac:dyDescent="0.2">
      <c r="B28" s="3">
        <f>'TEMPS-ponton'!A18</f>
        <v>14</v>
      </c>
      <c r="C28" s="3" t="str">
        <f>'TEMPS-ponton'!B18</f>
        <v>MAISONS MESNIL CERAMM 1</v>
      </c>
      <c r="D28" s="31" t="str">
        <f>'TEMPS-ponton'!D18</f>
        <v>Nicolas SCHMITT-Gloria VENDRELL-Christine MARIE LAVAUD-Amaury DE LA LAURENCIE-Amina ELABBADI</v>
      </c>
      <c r="E28" s="239"/>
      <c r="F28" s="239"/>
      <c r="G28" s="239"/>
      <c r="H28" s="239"/>
    </row>
    <row r="29" spans="2:8" ht="49.9" customHeight="1" x14ac:dyDescent="0.2">
      <c r="B29" s="3">
        <f>'TEMPS-ponton'!A19</f>
        <v>15</v>
      </c>
      <c r="C29" s="3" t="str">
        <f>'TEMPS-ponton'!B19</f>
        <v>SOISY SUR SEINE CN 1</v>
      </c>
      <c r="D29" s="31" t="str">
        <f>'TEMPS-ponton'!D19</f>
        <v>Bertrand PIOGER-Bruno PERIQUOI-Servane BERTRAND-Alain BERNARD-Robert TRAUET</v>
      </c>
      <c r="E29" s="239"/>
      <c r="F29" s="239"/>
      <c r="G29" s="239"/>
      <c r="H29" s="239"/>
    </row>
    <row r="30" spans="2:8" ht="49.9" customHeight="1" x14ac:dyDescent="0.2">
      <c r="B30" s="3">
        <f>'TEMPS-ponton'!A20</f>
        <v>16</v>
      </c>
      <c r="C30" s="3" t="str">
        <f>'TEMPS-ponton'!B20</f>
        <v>PORT-MARLY RC 1</v>
      </c>
      <c r="D30" s="31" t="str">
        <f>'TEMPS-ponton'!D20</f>
        <v>Jean-Claude LAFOREST-David CHARTIER-Christophe MARCAIS-Vincent BONTOUX-Alain ROUSSEAU</v>
      </c>
      <c r="E30" s="239"/>
      <c r="F30" s="239"/>
      <c r="G30" s="239"/>
      <c r="H30" s="239"/>
    </row>
    <row r="31" spans="2:8" ht="49.9" customHeight="1" x14ac:dyDescent="0.2">
      <c r="B31" s="3">
        <f>'TEMPS-ponton'!A21</f>
        <v>17</v>
      </c>
      <c r="C31" s="3" t="str">
        <f>'TEMPS-ponton'!B21</f>
        <v>ANDRESY CA CONFLUENT 1</v>
      </c>
      <c r="D31" s="31" t="str">
        <f>'TEMPS-ponton'!D21</f>
        <v>Daphne PARIZOT-Agnes BURGHGRAEVE SELLEN-Sylvie FRANSSEN-Severine LEGAILLARD-Martine LE ROUX</v>
      </c>
      <c r="E31" s="239"/>
      <c r="F31" s="239"/>
      <c r="G31" s="239"/>
      <c r="H31" s="239"/>
    </row>
    <row r="32" spans="2:8" ht="49.9" customHeight="1" x14ac:dyDescent="0.2">
      <c r="B32" s="3">
        <f>'TEMPS-ponton'!A22</f>
        <v>18</v>
      </c>
      <c r="C32" s="3" t="str">
        <f>'TEMPS-ponton'!B22</f>
        <v>MAISONS MESNIL CERAMM 2</v>
      </c>
      <c r="D32" s="31" t="str">
        <f>'TEMPS-ponton'!D22</f>
        <v>Claude LEMENAGER-Didier GIRARDEAU-Laurent LIBOTTE-Alain GIRARD-Cecile JEAMMES</v>
      </c>
      <c r="E32" s="239"/>
      <c r="F32" s="239"/>
      <c r="G32" s="239"/>
      <c r="H32" s="239"/>
    </row>
    <row r="33" spans="2:8" ht="49.9" customHeight="1" x14ac:dyDescent="0.2">
      <c r="B33" s="3">
        <f>'TEMPS-ponton'!A23</f>
        <v>19</v>
      </c>
      <c r="C33" s="3" t="str">
        <f>'TEMPS-ponton'!B23</f>
        <v>VILLENNES - POISSY AC 1</v>
      </c>
      <c r="D33" s="31" t="str">
        <f>'TEMPS-ponton'!D23</f>
        <v>Olivier POLGE-Odile POLGE-Laurent BONHOMMET-Antoine VOLPI-Philippe STROHM</v>
      </c>
      <c r="E33" s="239"/>
      <c r="F33" s="239"/>
      <c r="G33" s="239"/>
      <c r="H33" s="239"/>
    </row>
    <row r="34" spans="2:8" ht="49.9" customHeight="1" x14ac:dyDescent="0.2">
      <c r="B34" s="3">
        <f>'TEMPS-ponton'!A24</f>
        <v>20</v>
      </c>
      <c r="C34" s="3" t="str">
        <f>'TEMPS-ponton'!B24</f>
        <v>ROUEN CNAR 1</v>
      </c>
      <c r="D34" s="31" t="str">
        <f>'TEMPS-ponton'!D24</f>
        <v>Nathalie MOUSSET-Francois LAIR-Betty GESLAIN-Thierry DUCHESNE-Stephane MOUSSET</v>
      </c>
      <c r="E34" s="239"/>
      <c r="F34" s="239"/>
      <c r="G34" s="239"/>
      <c r="H34" s="239"/>
    </row>
    <row r="35" spans="2:8" ht="49.9" customHeight="1" x14ac:dyDescent="0.2">
      <c r="B35" s="3">
        <f>'TEMPS-ponton'!A25</f>
        <v>21</v>
      </c>
      <c r="C35" s="3" t="str">
        <f>'TEMPS-ponton'!B25</f>
        <v>PORT-MARLY RC 2</v>
      </c>
      <c r="D35" s="31" t="str">
        <f>'TEMPS-ponton'!D25</f>
        <v>Guillaume CHARRON-Philippe VERHE-Stephan REYNIER-Dominique LEROUX-Luciano AUTUNNALE</v>
      </c>
      <c r="E35" s="239"/>
      <c r="F35" s="239"/>
      <c r="G35" s="239"/>
      <c r="H35" s="239"/>
    </row>
    <row r="36" spans="2:8" ht="49.9" customHeight="1" x14ac:dyDescent="0.2">
      <c r="B36" s="3">
        <f>'TEMPS-ponton'!A26</f>
        <v>22</v>
      </c>
      <c r="C36" s="3" t="str">
        <f>'TEMPS-ponton'!B26</f>
        <v>COUDRAY MONTCEAUX A 1</v>
      </c>
      <c r="D36" s="31" t="str">
        <f>'TEMPS-ponton'!D26</f>
        <v>Joseph RAYNAUD-Frederic MORAT-Benjamin HOUILLON-Pascal BEAUSSART-Anne HOUAL</v>
      </c>
      <c r="E36" s="239"/>
      <c r="F36" s="239"/>
      <c r="G36" s="239"/>
      <c r="H36" s="239"/>
    </row>
    <row r="37" spans="2:8" ht="49.9" customHeight="1" x14ac:dyDescent="0.2">
      <c r="B37" s="3">
        <f>'TEMPS-ponton'!A27</f>
        <v>23</v>
      </c>
      <c r="C37" s="3" t="str">
        <f>'TEMPS-ponton'!B27</f>
        <v>SN OISE 1</v>
      </c>
      <c r="D37" s="31" t="str">
        <f>'TEMPS-ponton'!D27</f>
        <v>Agnes AUDEBERT-Nicolas RAUCH-Jerome ROUGE-Nathalie BAUDIER-Isabelle JOUBERT</v>
      </c>
      <c r="E37" s="239"/>
      <c r="F37" s="239"/>
      <c r="G37" s="239"/>
      <c r="H37" s="239"/>
    </row>
    <row r="38" spans="2:8" ht="49.9" customHeight="1" x14ac:dyDescent="0.2">
      <c r="B38" s="3">
        <f>'TEMPS-ponton'!A28</f>
        <v>24</v>
      </c>
      <c r="C38" s="3" t="str">
        <f>'TEMPS-ponton'!B28</f>
        <v>MEULAN LES MUREAUX AMMH 1</v>
      </c>
      <c r="D38" s="31" t="str">
        <f>'TEMPS-ponton'!D28</f>
        <v>Xavier MARSAIS-Eric PRENEY-Yannick DAGMEY-David COINE-Arthur VAN SLOOTEN</v>
      </c>
      <c r="E38" s="239"/>
      <c r="F38" s="239"/>
      <c r="G38" s="239"/>
      <c r="H38" s="239"/>
    </row>
    <row r="39" spans="2:8" ht="49.9" customHeight="1" x14ac:dyDescent="0.2">
      <c r="B39" s="3">
        <f>'TEMPS-ponton'!A29</f>
        <v>25</v>
      </c>
      <c r="C39" s="3" t="str">
        <f>'TEMPS-ponton'!B29</f>
        <v>VILLENNES - POISSY AC 2</v>
      </c>
      <c r="D39" s="31" t="str">
        <f>'TEMPS-ponton'!D29</f>
        <v>Franck CARIOU-Michael LE BANNER-Valerie DECAESTECKER-Karine GUILBON-Christophe ELINE</v>
      </c>
      <c r="E39" s="239"/>
      <c r="F39" s="239"/>
      <c r="G39" s="239"/>
      <c r="H39" s="239"/>
    </row>
    <row r="40" spans="2:8" ht="49.9" customHeight="1" x14ac:dyDescent="0.2">
      <c r="B40" s="3">
        <f>'TEMPS-ponton'!A30</f>
        <v>26</v>
      </c>
      <c r="C40" s="3" t="str">
        <f>'TEMPS-ponton'!B30</f>
        <v>EVRY SCA 1</v>
      </c>
      <c r="D40" s="31" t="str">
        <f>'TEMPS-ponton'!D30</f>
        <v>Anne CARDUNER-Olivia PEZZOLI-Bruno CASIMIR-Lionel BOISSONNAT-Kristell MAUCHET</v>
      </c>
      <c r="E40" s="239"/>
      <c r="F40" s="239"/>
      <c r="G40" s="239"/>
      <c r="H40" s="239"/>
    </row>
    <row r="41" spans="2:8" ht="49.9" customHeight="1" x14ac:dyDescent="0.2">
      <c r="B41" s="3">
        <f>'TEMPS-ponton'!A31</f>
        <v>27</v>
      </c>
      <c r="C41" s="3" t="str">
        <f>'TEMPS-ponton'!B31</f>
        <v>MEULAN LES MUREAUX AMMH 1</v>
      </c>
      <c r="D41" s="31" t="str">
        <f>'TEMPS-ponton'!D31</f>
        <v>Gwenaelle MARSAIS-Sophie SEFFAR-Catherine MARTINIER-Christelle GOANVIC-Marie LAMORE</v>
      </c>
      <c r="E41" s="239"/>
      <c r="F41" s="239"/>
      <c r="G41" s="239"/>
      <c r="H41" s="239"/>
    </row>
    <row r="42" spans="2:8" ht="49.9" customHeight="1" x14ac:dyDescent="0.2">
      <c r="B42" s="3">
        <f>'TEMPS-ponton'!A32</f>
        <v>28</v>
      </c>
      <c r="C42" s="3" t="str">
        <f>'TEMPS-ponton'!B32</f>
        <v>VILLENNES - POISSY AC 1</v>
      </c>
      <c r="D42" s="31" t="str">
        <f>'TEMPS-ponton'!D32</f>
        <v>Frederic LE ROUX-Corinne HUARD-ROLLAND-Elodie DEREMIENCE-Marie-Claude LAUNAY-Olivier COSNEAU</v>
      </c>
      <c r="E42" s="239"/>
      <c r="F42" s="239"/>
      <c r="G42" s="239"/>
      <c r="H42" s="239"/>
    </row>
    <row r="43" spans="2:8" ht="49.9" customHeight="1" x14ac:dyDescent="0.2">
      <c r="B43" s="3">
        <f>'TEMPS-ponton'!A33</f>
        <v>29</v>
      </c>
      <c r="C43" s="3" t="str">
        <f>'TEMPS-ponton'!B33</f>
        <v>FONTAINEBLEAU APF 1</v>
      </c>
      <c r="D43" s="31" t="str">
        <f>'TEMPS-ponton'!D33</f>
        <v>Kathleen SANCHEZ-Laurent FOUQUE-Christian MESSALES-Denis FLORY-David WEBER</v>
      </c>
      <c r="E43" s="239"/>
      <c r="F43" s="239"/>
      <c r="G43" s="239"/>
      <c r="H43" s="239"/>
    </row>
    <row r="44" spans="2:8" ht="49.9" customHeight="1" x14ac:dyDescent="0.2">
      <c r="B44" s="3">
        <f>'TEMPS-ponton'!A34</f>
        <v>30</v>
      </c>
      <c r="C44" s="3" t="str">
        <f>'TEMPS-ponton'!B34</f>
        <v>JOINVILLE AMJ 1</v>
      </c>
      <c r="D44" s="31" t="str">
        <f>'TEMPS-ponton'!D34</f>
        <v>Vincent FABIEN-Arnaud PUPPO-Jonathan ROOKE-Xavier SUCHET-Nicolas JAMAULT</v>
      </c>
      <c r="E44" s="239"/>
      <c r="F44" s="239"/>
      <c r="G44" s="239"/>
      <c r="H44" s="239"/>
    </row>
    <row r="45" spans="2:8" ht="49.9" customHeight="1" x14ac:dyDescent="0.2">
      <c r="B45" s="3">
        <f>'TEMPS-ponton'!A35</f>
        <v>31</v>
      </c>
      <c r="C45" s="3" t="str">
        <f>'TEMPS-ponton'!B35</f>
        <v>NOGENT SUR MARNE CN 3</v>
      </c>
      <c r="D45" s="31" t="str">
        <f>'TEMPS-ponton'!D35</f>
        <v>Alexandra COHEN SALMON-Isabelle MILON-BANNEROT-Jerome TROMBOFSKY-Olivier PASCAL-Elisabeth LAUNAY</v>
      </c>
      <c r="E45" s="239"/>
      <c r="F45" s="239"/>
      <c r="G45" s="239"/>
      <c r="H45" s="239"/>
    </row>
    <row r="46" spans="2:8" ht="49.9" customHeight="1" x14ac:dyDescent="0.2">
      <c r="B46" s="3">
        <f>'TEMPS-ponton'!A36</f>
        <v>32</v>
      </c>
      <c r="C46" s="3" t="str">
        <f>'TEMPS-ponton'!B36</f>
        <v>BOULOGNE 92 1</v>
      </c>
      <c r="D46" s="31" t="str">
        <f>'TEMPS-ponton'!D36</f>
        <v>Isabelle MAIRE-Théo BEL BERBEL- LURBE-Thã‰Odore SEDAROS-Omar OUAZZANI-Alexandra MENEZES</v>
      </c>
      <c r="E46" s="239"/>
      <c r="F46" s="239"/>
      <c r="G46" s="239"/>
      <c r="H46" s="239"/>
    </row>
    <row r="47" spans="2:8" ht="49.9" customHeight="1" x14ac:dyDescent="0.2">
      <c r="B47" s="3">
        <f>'TEMPS-ponton'!A37</f>
        <v>33</v>
      </c>
      <c r="C47" s="3" t="str">
        <f>'TEMPS-ponton'!B37</f>
        <v>XX</v>
      </c>
      <c r="D47" s="31" t="str">
        <f>'TEMPS-ponton'!D37</f>
        <v>XX-XX-XX-XX-XX</v>
      </c>
      <c r="E47" s="239"/>
      <c r="F47" s="239"/>
      <c r="G47" s="239"/>
      <c r="H47" s="239"/>
    </row>
    <row r="48" spans="2:8" ht="49.9" customHeight="1" x14ac:dyDescent="0.2">
      <c r="B48" s="3">
        <f>'TEMPS-ponton'!A38</f>
        <v>34</v>
      </c>
      <c r="C48" s="3" t="str">
        <f>'TEMPS-ponton'!B38</f>
        <v>XX</v>
      </c>
      <c r="D48" s="31" t="str">
        <f>'TEMPS-ponton'!D38</f>
        <v>XX-XX-XX-XX-XX</v>
      </c>
      <c r="E48" s="239"/>
      <c r="F48" s="239"/>
      <c r="G48" s="239"/>
      <c r="H48" s="239"/>
    </row>
    <row r="49" spans="2:8" ht="49.9" customHeight="1" x14ac:dyDescent="0.2">
      <c r="B49" s="3">
        <f>'TEMPS-ponton'!A39</f>
        <v>35</v>
      </c>
      <c r="C49" s="3" t="str">
        <f>'TEMPS-ponton'!B39</f>
        <v>XX</v>
      </c>
      <c r="D49" s="31" t="str">
        <f>'TEMPS-ponton'!D39</f>
        <v>XX-XX-XX-XX-XX</v>
      </c>
      <c r="E49" s="239"/>
      <c r="F49" s="239"/>
      <c r="G49" s="239"/>
      <c r="H49" s="239"/>
    </row>
    <row r="50" spans="2:8" ht="49.9" customHeight="1" x14ac:dyDescent="0.2">
      <c r="B50" s="3">
        <f>'TEMPS-ponton'!A40</f>
        <v>36</v>
      </c>
      <c r="C50" s="3" t="str">
        <f>'TEMPS-ponton'!B40</f>
        <v>XX</v>
      </c>
      <c r="D50" s="31" t="str">
        <f>'TEMPS-ponton'!D40</f>
        <v>XX-XX-XX-XX-XX</v>
      </c>
      <c r="E50" s="239"/>
      <c r="F50" s="239"/>
      <c r="G50" s="239"/>
      <c r="H50" s="239"/>
    </row>
    <row r="51" spans="2:8" ht="49.9" customHeight="1" x14ac:dyDescent="0.2">
      <c r="B51" s="3">
        <f>'TEMPS-ponton'!A41</f>
        <v>37</v>
      </c>
      <c r="C51" s="3" t="str">
        <f>'TEMPS-ponton'!B41</f>
        <v>XX</v>
      </c>
      <c r="D51" s="31" t="str">
        <f>'TEMPS-ponton'!D41</f>
        <v>XX-XX-XX-XX-XX</v>
      </c>
      <c r="E51" s="239"/>
      <c r="F51" s="239"/>
      <c r="G51" s="239"/>
      <c r="H51" s="239"/>
    </row>
    <row r="52" spans="2:8" ht="49.9" customHeight="1" x14ac:dyDescent="0.2">
      <c r="B52" s="3">
        <f>'TEMPS-ponton'!A42</f>
        <v>38</v>
      </c>
      <c r="C52" s="3" t="str">
        <f>'TEMPS-ponton'!B42</f>
        <v>XX</v>
      </c>
      <c r="D52" s="31" t="str">
        <f>'TEMPS-ponton'!D42</f>
        <v>XX-XX-XX-XX-XX</v>
      </c>
      <c r="E52" s="239"/>
      <c r="F52" s="239"/>
      <c r="G52" s="239"/>
      <c r="H52" s="239"/>
    </row>
    <row r="53" spans="2:8" ht="49.9" customHeight="1" x14ac:dyDescent="0.2">
      <c r="B53" s="3">
        <f>'TEMPS-ponton'!A43</f>
        <v>39</v>
      </c>
      <c r="C53" s="3" t="str">
        <f>'TEMPS-ponton'!B43</f>
        <v>XX</v>
      </c>
      <c r="D53" s="31" t="str">
        <f>'TEMPS-ponton'!D43</f>
        <v>XX-XX-XX-XX-XX</v>
      </c>
      <c r="E53" s="239"/>
      <c r="F53" s="239"/>
      <c r="G53" s="239"/>
      <c r="H53" s="239"/>
    </row>
    <row r="54" spans="2:8" ht="49.9" customHeight="1" x14ac:dyDescent="0.2">
      <c r="B54" s="3">
        <f>'TEMPS-ponton'!A44</f>
        <v>40</v>
      </c>
      <c r="C54" s="3" t="str">
        <f>'TEMPS-ponton'!B44</f>
        <v>XX</v>
      </c>
      <c r="D54" s="31" t="str">
        <f>'TEMPS-ponton'!D44</f>
        <v>XX-XX-XX-XX-XX</v>
      </c>
      <c r="E54" s="239"/>
      <c r="F54" s="239"/>
      <c r="G54" s="239"/>
      <c r="H54" s="239"/>
    </row>
  </sheetData>
  <mergeCells count="19">
    <mergeCell ref="B1:H1"/>
    <mergeCell ref="E3:H3"/>
    <mergeCell ref="E4:G4"/>
    <mergeCell ref="E5:G5"/>
    <mergeCell ref="E6:G6"/>
    <mergeCell ref="B5:B6"/>
    <mergeCell ref="B10:B13"/>
    <mergeCell ref="B2:C2"/>
    <mergeCell ref="E2:H2"/>
    <mergeCell ref="E10:G10"/>
    <mergeCell ref="E11:G11"/>
    <mergeCell ref="E12:H13"/>
    <mergeCell ref="E7:G7"/>
    <mergeCell ref="H9:H11"/>
    <mergeCell ref="E8:G8"/>
    <mergeCell ref="B8:B9"/>
    <mergeCell ref="E9:G9"/>
    <mergeCell ref="H4:H5"/>
    <mergeCell ref="H6:H8"/>
  </mergeCells>
  <printOptions horizontalCentered="1" verticalCentered="1" gridLines="1"/>
  <pageMargins left="0" right="0" top="0" bottom="0" header="0.51180555555555551" footer="0.51180555555555551"/>
  <pageSetup paperSize="9" scale="38" firstPageNumber="0" orientation="portrait" horizontalDpi="300" verticalDpi="3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Feuil3">
    <pageSetUpPr fitToPage="1"/>
  </sheetPr>
  <dimension ref="A1:I44"/>
  <sheetViews>
    <sheetView workbookViewId="0">
      <selection activeCell="I1" sqref="I1"/>
    </sheetView>
  </sheetViews>
  <sheetFormatPr baseColWidth="10" defaultColWidth="10.85546875" defaultRowHeight="12.75" x14ac:dyDescent="0.2"/>
  <cols>
    <col min="1" max="1" width="8" style="66" customWidth="1"/>
    <col min="2" max="2" width="41.5703125" style="66" customWidth="1"/>
    <col min="3" max="8" width="6.42578125" style="66" customWidth="1"/>
    <col min="9" max="9" width="39.7109375" style="66" customWidth="1"/>
    <col min="10" max="16384" width="10.85546875" style="66"/>
  </cols>
  <sheetData>
    <row r="1" spans="1:9" ht="24" customHeight="1" x14ac:dyDescent="0.2">
      <c r="A1" s="106" t="s">
        <v>200</v>
      </c>
      <c r="B1" s="107"/>
      <c r="C1" s="564" t="s">
        <v>208</v>
      </c>
      <c r="D1" s="564"/>
      <c r="E1" s="564"/>
      <c r="F1" s="564"/>
      <c r="G1" s="564"/>
      <c r="H1" s="564"/>
      <c r="I1" s="111">
        <f>'Note explicative fichier'!E3</f>
        <v>43983</v>
      </c>
    </row>
    <row r="2" spans="1:9" ht="24" customHeight="1" thickBot="1" x14ac:dyDescent="0.25">
      <c r="A2" s="82" t="s">
        <v>201</v>
      </c>
      <c r="C2" s="80"/>
      <c r="D2" s="80"/>
      <c r="E2" s="80"/>
      <c r="F2" s="80"/>
      <c r="H2" s="80"/>
      <c r="I2" s="81">
        <f>'Eq Chrono'!C3</f>
        <v>0</v>
      </c>
    </row>
    <row r="3" spans="1:9" ht="13.5" thickTop="1" x14ac:dyDescent="0.2">
      <c r="A3" s="83" t="s">
        <v>127</v>
      </c>
      <c r="B3" s="84" t="s">
        <v>82</v>
      </c>
      <c r="C3" s="85"/>
      <c r="D3" s="86" t="s">
        <v>166</v>
      </c>
      <c r="E3" s="87"/>
      <c r="F3" s="85"/>
      <c r="G3" s="86" t="s">
        <v>167</v>
      </c>
      <c r="H3" s="87"/>
      <c r="I3" s="88" t="s">
        <v>168</v>
      </c>
    </row>
    <row r="4" spans="1:9" ht="13.5" thickBot="1" x14ac:dyDescent="0.25">
      <c r="A4" s="89" t="s">
        <v>169</v>
      </c>
      <c r="B4" s="90"/>
      <c r="C4" s="91" t="s">
        <v>170</v>
      </c>
      <c r="D4" s="92" t="s">
        <v>171</v>
      </c>
      <c r="E4" s="93" t="s">
        <v>172</v>
      </c>
      <c r="F4" s="94" t="s">
        <v>170</v>
      </c>
      <c r="G4" s="93" t="s">
        <v>171</v>
      </c>
      <c r="H4" s="95" t="s">
        <v>172</v>
      </c>
      <c r="I4" s="96"/>
    </row>
    <row r="5" spans="1:9" ht="23.65" customHeight="1" thickTop="1" x14ac:dyDescent="0.2">
      <c r="A5" s="97">
        <v>1</v>
      </c>
      <c r="B5" s="98"/>
      <c r="C5" s="99"/>
      <c r="D5" s="100"/>
      <c r="E5" s="101"/>
      <c r="F5" s="99"/>
      <c r="G5" s="100"/>
      <c r="H5" s="101"/>
      <c r="I5" s="102"/>
    </row>
    <row r="6" spans="1:9" ht="23.65" customHeight="1" x14ac:dyDescent="0.2">
      <c r="A6" s="97">
        <v>2</v>
      </c>
      <c r="B6" s="98"/>
      <c r="C6" s="103"/>
      <c r="D6" s="104"/>
      <c r="E6" s="105"/>
      <c r="F6" s="103"/>
      <c r="G6" s="104"/>
      <c r="H6" s="105"/>
      <c r="I6" s="102"/>
    </row>
    <row r="7" spans="1:9" ht="23.65" customHeight="1" x14ac:dyDescent="0.2">
      <c r="A7" s="97">
        <v>3</v>
      </c>
      <c r="B7" s="98"/>
      <c r="C7" s="103"/>
      <c r="D7" s="104"/>
      <c r="E7" s="105"/>
      <c r="F7" s="103"/>
      <c r="G7" s="104"/>
      <c r="H7" s="105"/>
      <c r="I7" s="102"/>
    </row>
    <row r="8" spans="1:9" ht="23.65" customHeight="1" x14ac:dyDescent="0.2">
      <c r="A8" s="97">
        <v>4</v>
      </c>
      <c r="B8" s="98"/>
      <c r="C8" s="103"/>
      <c r="D8" s="104"/>
      <c r="E8" s="105"/>
      <c r="F8" s="103"/>
      <c r="G8" s="104"/>
      <c r="H8" s="105"/>
      <c r="I8" s="102"/>
    </row>
    <row r="9" spans="1:9" ht="23.65" customHeight="1" x14ac:dyDescent="0.2">
      <c r="A9" s="97">
        <v>5</v>
      </c>
      <c r="B9" s="98"/>
      <c r="C9" s="103"/>
      <c r="D9" s="104"/>
      <c r="E9" s="105"/>
      <c r="F9" s="103"/>
      <c r="G9" s="104"/>
      <c r="H9" s="105"/>
      <c r="I9" s="102"/>
    </row>
    <row r="10" spans="1:9" ht="23.65" customHeight="1" x14ac:dyDescent="0.2">
      <c r="A10" s="97">
        <v>6</v>
      </c>
      <c r="B10" s="98"/>
      <c r="C10" s="103"/>
      <c r="D10" s="104"/>
      <c r="E10" s="105"/>
      <c r="F10" s="103"/>
      <c r="G10" s="104"/>
      <c r="H10" s="105"/>
      <c r="I10" s="102"/>
    </row>
    <row r="11" spans="1:9" ht="23.65" customHeight="1" x14ac:dyDescent="0.2">
      <c r="A11" s="97">
        <v>7</v>
      </c>
      <c r="B11" s="98"/>
      <c r="C11" s="103"/>
      <c r="D11" s="104"/>
      <c r="E11" s="105"/>
      <c r="F11" s="103"/>
      <c r="G11" s="104"/>
      <c r="H11" s="105"/>
      <c r="I11" s="102"/>
    </row>
    <row r="12" spans="1:9" ht="23.65" customHeight="1" x14ac:dyDescent="0.2">
      <c r="A12" s="97">
        <v>8</v>
      </c>
      <c r="B12" s="98"/>
      <c r="C12" s="103"/>
      <c r="D12" s="104"/>
      <c r="E12" s="105"/>
      <c r="F12" s="103"/>
      <c r="G12" s="104"/>
      <c r="H12" s="105"/>
      <c r="I12" s="102"/>
    </row>
    <row r="13" spans="1:9" ht="23.65" customHeight="1" x14ac:dyDescent="0.2">
      <c r="A13" s="97">
        <v>9</v>
      </c>
      <c r="B13" s="98"/>
      <c r="C13" s="103"/>
      <c r="D13" s="104"/>
      <c r="E13" s="105"/>
      <c r="F13" s="103"/>
      <c r="G13" s="104"/>
      <c r="H13" s="105"/>
      <c r="I13" s="102"/>
    </row>
    <row r="14" spans="1:9" ht="23.65" customHeight="1" x14ac:dyDescent="0.2">
      <c r="A14" s="97">
        <v>10</v>
      </c>
      <c r="B14" s="98"/>
      <c r="C14" s="103"/>
      <c r="D14" s="104"/>
      <c r="E14" s="105"/>
      <c r="F14" s="103"/>
      <c r="G14" s="104"/>
      <c r="H14" s="105"/>
      <c r="I14" s="102"/>
    </row>
    <row r="15" spans="1:9" ht="23.65" customHeight="1" x14ac:dyDescent="0.2">
      <c r="A15" s="97">
        <v>11</v>
      </c>
      <c r="B15" s="98"/>
      <c r="C15" s="103"/>
      <c r="D15" s="104"/>
      <c r="E15" s="105"/>
      <c r="F15" s="103"/>
      <c r="G15" s="104"/>
      <c r="H15" s="105"/>
      <c r="I15" s="102"/>
    </row>
    <row r="16" spans="1:9" ht="23.65" customHeight="1" x14ac:dyDescent="0.2">
      <c r="A16" s="97">
        <v>12</v>
      </c>
      <c r="B16" s="98"/>
      <c r="C16" s="103"/>
      <c r="D16" s="104"/>
      <c r="E16" s="105"/>
      <c r="F16" s="103"/>
      <c r="G16" s="104"/>
      <c r="H16" s="105"/>
      <c r="I16" s="102"/>
    </row>
    <row r="17" spans="1:9" ht="23.65" customHeight="1" x14ac:dyDescent="0.2">
      <c r="A17" s="97">
        <v>13</v>
      </c>
      <c r="B17" s="98"/>
      <c r="C17" s="103"/>
      <c r="D17" s="104"/>
      <c r="E17" s="105"/>
      <c r="F17" s="103"/>
      <c r="G17" s="104"/>
      <c r="H17" s="105"/>
      <c r="I17" s="102"/>
    </row>
    <row r="18" spans="1:9" ht="23.65" customHeight="1" x14ac:dyDescent="0.2">
      <c r="A18" s="97">
        <v>14</v>
      </c>
      <c r="B18" s="98"/>
      <c r="C18" s="103"/>
      <c r="D18" s="104"/>
      <c r="E18" s="105"/>
      <c r="F18" s="103"/>
      <c r="G18" s="104"/>
      <c r="H18" s="105"/>
      <c r="I18" s="102"/>
    </row>
    <row r="19" spans="1:9" ht="23.65" customHeight="1" x14ac:dyDescent="0.2">
      <c r="A19" s="97">
        <v>15</v>
      </c>
      <c r="B19" s="98"/>
      <c r="C19" s="103"/>
      <c r="D19" s="104"/>
      <c r="E19" s="105"/>
      <c r="F19" s="103"/>
      <c r="G19" s="104"/>
      <c r="H19" s="105"/>
      <c r="I19" s="102"/>
    </row>
    <row r="20" spans="1:9" ht="23.65" customHeight="1" x14ac:dyDescent="0.2">
      <c r="A20" s="97">
        <v>16</v>
      </c>
      <c r="B20" s="98"/>
      <c r="C20" s="103"/>
      <c r="D20" s="104"/>
      <c r="E20" s="105"/>
      <c r="F20" s="103"/>
      <c r="G20" s="104"/>
      <c r="H20" s="105"/>
      <c r="I20" s="102"/>
    </row>
    <row r="21" spans="1:9" ht="23.65" customHeight="1" x14ac:dyDescent="0.2">
      <c r="A21" s="97">
        <v>17</v>
      </c>
      <c r="B21" s="98"/>
      <c r="C21" s="103"/>
      <c r="D21" s="104"/>
      <c r="E21" s="105"/>
      <c r="F21" s="103"/>
      <c r="G21" s="104"/>
      <c r="H21" s="105"/>
      <c r="I21" s="102"/>
    </row>
    <row r="22" spans="1:9" ht="23.65" customHeight="1" x14ac:dyDescent="0.2">
      <c r="A22" s="97">
        <v>18</v>
      </c>
      <c r="B22" s="98"/>
      <c r="C22" s="103"/>
      <c r="D22" s="104"/>
      <c r="E22" s="105"/>
      <c r="F22" s="103"/>
      <c r="G22" s="104"/>
      <c r="H22" s="105"/>
      <c r="I22" s="102"/>
    </row>
    <row r="23" spans="1:9" ht="23.65" customHeight="1" x14ac:dyDescent="0.2">
      <c r="A23" s="97">
        <v>19</v>
      </c>
      <c r="B23" s="98"/>
      <c r="C23" s="103"/>
      <c r="D23" s="104"/>
      <c r="E23" s="105"/>
      <c r="F23" s="103"/>
      <c r="G23" s="104"/>
      <c r="H23" s="105"/>
      <c r="I23" s="102"/>
    </row>
    <row r="24" spans="1:9" ht="23.65" customHeight="1" x14ac:dyDescent="0.2">
      <c r="A24" s="97">
        <v>20</v>
      </c>
      <c r="B24" s="98"/>
      <c r="C24" s="103"/>
      <c r="D24" s="104"/>
      <c r="E24" s="105"/>
      <c r="F24" s="103"/>
      <c r="G24" s="104"/>
      <c r="H24" s="105"/>
      <c r="I24" s="102"/>
    </row>
    <row r="25" spans="1:9" ht="23.65" customHeight="1" x14ac:dyDescent="0.2">
      <c r="A25" s="97">
        <v>21</v>
      </c>
      <c r="B25" s="98"/>
      <c r="C25" s="103"/>
      <c r="D25" s="104"/>
      <c r="E25" s="105"/>
      <c r="F25" s="103"/>
      <c r="G25" s="104"/>
      <c r="H25" s="105"/>
      <c r="I25" s="102"/>
    </row>
    <row r="26" spans="1:9" ht="23.65" customHeight="1" x14ac:dyDescent="0.2">
      <c r="A26" s="97">
        <v>22</v>
      </c>
      <c r="B26" s="98"/>
      <c r="C26" s="103"/>
      <c r="D26" s="104"/>
      <c r="E26" s="105"/>
      <c r="F26" s="103"/>
      <c r="G26" s="104"/>
      <c r="H26" s="105"/>
      <c r="I26" s="102"/>
    </row>
    <row r="27" spans="1:9" ht="23.65" customHeight="1" x14ac:dyDescent="0.2">
      <c r="A27" s="97">
        <v>23</v>
      </c>
      <c r="B27" s="98"/>
      <c r="C27" s="103"/>
      <c r="D27" s="104"/>
      <c r="E27" s="105"/>
      <c r="F27" s="103"/>
      <c r="G27" s="104"/>
      <c r="H27" s="105"/>
      <c r="I27" s="102"/>
    </row>
    <row r="28" spans="1:9" ht="23.65" customHeight="1" x14ac:dyDescent="0.2">
      <c r="A28" s="97">
        <v>24</v>
      </c>
      <c r="B28" s="98"/>
      <c r="C28" s="103"/>
      <c r="D28" s="104"/>
      <c r="E28" s="105"/>
      <c r="F28" s="103"/>
      <c r="G28" s="104"/>
      <c r="H28" s="105"/>
      <c r="I28" s="102"/>
    </row>
    <row r="29" spans="1:9" ht="23.65" customHeight="1" x14ac:dyDescent="0.2">
      <c r="A29" s="97">
        <v>25</v>
      </c>
      <c r="B29" s="98"/>
      <c r="C29" s="103"/>
      <c r="D29" s="104"/>
      <c r="E29" s="105"/>
      <c r="F29" s="103"/>
      <c r="G29" s="104"/>
      <c r="H29" s="105"/>
      <c r="I29" s="102"/>
    </row>
    <row r="30" spans="1:9" ht="23.65" customHeight="1" x14ac:dyDescent="0.2">
      <c r="A30" s="97">
        <v>26</v>
      </c>
      <c r="B30" s="98"/>
      <c r="C30" s="103"/>
      <c r="D30" s="104"/>
      <c r="E30" s="105"/>
      <c r="F30" s="103"/>
      <c r="G30" s="104"/>
      <c r="H30" s="105"/>
      <c r="I30" s="102"/>
    </row>
    <row r="31" spans="1:9" ht="23.65" customHeight="1" x14ac:dyDescent="0.2">
      <c r="A31" s="97">
        <v>27</v>
      </c>
      <c r="B31" s="98"/>
      <c r="C31" s="103"/>
      <c r="D31" s="104"/>
      <c r="E31" s="105"/>
      <c r="F31" s="103"/>
      <c r="G31" s="104"/>
      <c r="H31" s="105"/>
      <c r="I31" s="102"/>
    </row>
    <row r="32" spans="1:9" ht="23.65" customHeight="1" x14ac:dyDescent="0.2">
      <c r="A32" s="97">
        <v>28</v>
      </c>
      <c r="B32" s="98"/>
      <c r="C32" s="103"/>
      <c r="D32" s="104"/>
      <c r="E32" s="105"/>
      <c r="F32" s="103"/>
      <c r="G32" s="104"/>
      <c r="H32" s="105"/>
      <c r="I32" s="102"/>
    </row>
    <row r="33" spans="1:9" ht="23.65" customHeight="1" x14ac:dyDescent="0.2">
      <c r="A33" s="97">
        <v>29</v>
      </c>
      <c r="B33" s="98"/>
      <c r="C33" s="103"/>
      <c r="D33" s="104"/>
      <c r="E33" s="105"/>
      <c r="F33" s="103"/>
      <c r="G33" s="104"/>
      <c r="H33" s="105"/>
      <c r="I33" s="102"/>
    </row>
    <row r="34" spans="1:9" ht="23.65" customHeight="1" x14ac:dyDescent="0.2">
      <c r="A34" s="97">
        <v>30</v>
      </c>
      <c r="B34" s="98"/>
      <c r="C34" s="103"/>
      <c r="D34" s="104"/>
      <c r="E34" s="105"/>
      <c r="F34" s="103"/>
      <c r="G34" s="104"/>
      <c r="H34" s="105"/>
      <c r="I34" s="102"/>
    </row>
    <row r="35" spans="1:9" ht="23.65" customHeight="1" x14ac:dyDescent="0.2">
      <c r="A35" s="97">
        <v>31</v>
      </c>
      <c r="B35" s="98"/>
      <c r="C35" s="103"/>
      <c r="D35" s="104"/>
      <c r="E35" s="105"/>
      <c r="F35" s="103"/>
      <c r="G35" s="104"/>
      <c r="H35" s="105"/>
      <c r="I35" s="102"/>
    </row>
    <row r="36" spans="1:9" ht="23.65" customHeight="1" x14ac:dyDescent="0.2">
      <c r="A36" s="97">
        <v>32</v>
      </c>
      <c r="B36" s="98"/>
      <c r="C36" s="103"/>
      <c r="D36" s="104"/>
      <c r="E36" s="105"/>
      <c r="F36" s="103"/>
      <c r="G36" s="104"/>
      <c r="H36" s="105"/>
      <c r="I36" s="102"/>
    </row>
    <row r="37" spans="1:9" ht="23.65" customHeight="1" x14ac:dyDescent="0.2">
      <c r="A37" s="97">
        <v>33</v>
      </c>
      <c r="B37" s="98"/>
      <c r="C37" s="103"/>
      <c r="D37" s="104"/>
      <c r="E37" s="105"/>
      <c r="F37" s="103"/>
      <c r="G37" s="104"/>
      <c r="H37" s="105"/>
      <c r="I37" s="102"/>
    </row>
    <row r="38" spans="1:9" ht="23.65" customHeight="1" x14ac:dyDescent="0.2">
      <c r="A38" s="97">
        <v>34</v>
      </c>
      <c r="B38" s="98"/>
      <c r="C38" s="103"/>
      <c r="D38" s="104"/>
      <c r="E38" s="105"/>
      <c r="F38" s="103"/>
      <c r="G38" s="104"/>
      <c r="H38" s="105"/>
      <c r="I38" s="102"/>
    </row>
    <row r="39" spans="1:9" ht="23.65" customHeight="1" x14ac:dyDescent="0.2">
      <c r="A39" s="97">
        <v>35</v>
      </c>
      <c r="B39" s="98"/>
      <c r="C39" s="103"/>
      <c r="D39" s="104"/>
      <c r="E39" s="105"/>
      <c r="F39" s="103"/>
      <c r="G39" s="104"/>
      <c r="H39" s="105"/>
      <c r="I39" s="102"/>
    </row>
    <row r="40" spans="1:9" ht="23.65" customHeight="1" x14ac:dyDescent="0.2">
      <c r="A40" s="97">
        <v>36</v>
      </c>
      <c r="B40" s="98"/>
      <c r="C40" s="103"/>
      <c r="D40" s="104"/>
      <c r="E40" s="105"/>
      <c r="F40" s="103"/>
      <c r="G40" s="104"/>
      <c r="H40" s="105"/>
      <c r="I40" s="102"/>
    </row>
    <row r="41" spans="1:9" ht="23.65" customHeight="1" x14ac:dyDescent="0.2">
      <c r="A41" s="97">
        <v>37</v>
      </c>
      <c r="B41" s="98"/>
      <c r="C41" s="103"/>
      <c r="D41" s="104"/>
      <c r="E41" s="105"/>
      <c r="F41" s="103"/>
      <c r="G41" s="104"/>
      <c r="H41" s="105"/>
      <c r="I41" s="102"/>
    </row>
    <row r="42" spans="1:9" ht="23.65" customHeight="1" x14ac:dyDescent="0.2">
      <c r="A42" s="97">
        <v>38</v>
      </c>
      <c r="B42" s="98"/>
      <c r="C42" s="103"/>
      <c r="D42" s="104"/>
      <c r="E42" s="105"/>
      <c r="F42" s="103"/>
      <c r="G42" s="104"/>
      <c r="H42" s="105"/>
      <c r="I42" s="102"/>
    </row>
    <row r="43" spans="1:9" ht="23.65" customHeight="1" x14ac:dyDescent="0.2">
      <c r="A43" s="97">
        <v>39</v>
      </c>
      <c r="B43" s="98"/>
      <c r="C43" s="103"/>
      <c r="D43" s="104"/>
      <c r="E43" s="105"/>
      <c r="F43" s="103"/>
      <c r="G43" s="104"/>
      <c r="H43" s="105"/>
      <c r="I43" s="102"/>
    </row>
    <row r="44" spans="1:9" ht="23.65" customHeight="1" x14ac:dyDescent="0.2">
      <c r="A44" s="97">
        <v>40</v>
      </c>
      <c r="B44" s="98"/>
      <c r="C44" s="103"/>
      <c r="D44" s="104"/>
      <c r="E44" s="105"/>
      <c r="F44" s="103"/>
      <c r="G44" s="104"/>
      <c r="H44" s="105"/>
      <c r="I44" s="102"/>
    </row>
  </sheetData>
  <mergeCells count="1">
    <mergeCell ref="C1:H1"/>
  </mergeCells>
  <printOptions horizontalCentered="1" verticalCentered="1"/>
  <pageMargins left="0.23622047244094491" right="0.23622047244094491" top="0.74803149606299213" bottom="0.74803149606299213" header="0.31496062992125984" footer="0.31496062992125984"/>
  <pageSetup paperSize="9" scale="77" orientation="portrait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Feuil6">
    <pageSetUpPr fitToPage="1"/>
  </sheetPr>
  <dimension ref="A1:I44"/>
  <sheetViews>
    <sheetView workbookViewId="0">
      <selection activeCell="I1" sqref="I1"/>
    </sheetView>
  </sheetViews>
  <sheetFormatPr baseColWidth="10" defaultColWidth="10.85546875" defaultRowHeight="12.75" x14ac:dyDescent="0.2"/>
  <cols>
    <col min="1" max="1" width="8" style="66" customWidth="1"/>
    <col min="2" max="2" width="41.5703125" style="66" customWidth="1"/>
    <col min="3" max="8" width="6.42578125" style="66" customWidth="1"/>
    <col min="9" max="9" width="39.7109375" style="66" customWidth="1"/>
    <col min="10" max="16384" width="10.85546875" style="66"/>
  </cols>
  <sheetData>
    <row r="1" spans="1:9" ht="24" customHeight="1" x14ac:dyDescent="0.2">
      <c r="A1" s="106" t="s">
        <v>200</v>
      </c>
      <c r="B1" s="107"/>
      <c r="C1" s="564" t="s">
        <v>202</v>
      </c>
      <c r="D1" s="564"/>
      <c r="E1" s="564"/>
      <c r="F1" s="564"/>
      <c r="G1" s="564"/>
      <c r="H1" s="564"/>
      <c r="I1" s="111">
        <f>'Note explicative fichier'!E3</f>
        <v>43983</v>
      </c>
    </row>
    <row r="2" spans="1:9" ht="24" customHeight="1" thickBot="1" x14ac:dyDescent="0.25">
      <c r="A2" s="82" t="s">
        <v>201</v>
      </c>
      <c r="C2" s="80"/>
      <c r="D2" s="80"/>
      <c r="E2" s="80"/>
      <c r="F2" s="80"/>
      <c r="H2" s="80"/>
      <c r="I2" s="81">
        <f>'Eq Chrono'!C3</f>
        <v>0</v>
      </c>
    </row>
    <row r="3" spans="1:9" ht="13.5" thickTop="1" x14ac:dyDescent="0.2">
      <c r="A3" s="83" t="s">
        <v>127</v>
      </c>
      <c r="B3" s="84" t="s">
        <v>82</v>
      </c>
      <c r="C3" s="85"/>
      <c r="D3" s="86" t="s">
        <v>166</v>
      </c>
      <c r="E3" s="87"/>
      <c r="F3" s="85"/>
      <c r="G3" s="86" t="s">
        <v>167</v>
      </c>
      <c r="H3" s="87"/>
      <c r="I3" s="88" t="s">
        <v>168</v>
      </c>
    </row>
    <row r="4" spans="1:9" ht="13.5" thickBot="1" x14ac:dyDescent="0.25">
      <c r="A4" s="89" t="s">
        <v>169</v>
      </c>
      <c r="B4" s="90"/>
      <c r="C4" s="91" t="s">
        <v>170</v>
      </c>
      <c r="D4" s="92" t="s">
        <v>171</v>
      </c>
      <c r="E4" s="93" t="s">
        <v>172</v>
      </c>
      <c r="F4" s="94" t="s">
        <v>170</v>
      </c>
      <c r="G4" s="93" t="s">
        <v>171</v>
      </c>
      <c r="H4" s="95" t="s">
        <v>172</v>
      </c>
      <c r="I4" s="96"/>
    </row>
    <row r="5" spans="1:9" ht="23.65" customHeight="1" thickTop="1" x14ac:dyDescent="0.2">
      <c r="A5" s="97">
        <v>1</v>
      </c>
      <c r="B5" s="98"/>
      <c r="C5" s="99"/>
      <c r="D5" s="100"/>
      <c r="E5" s="101"/>
      <c r="F5" s="99"/>
      <c r="G5" s="100"/>
      <c r="H5" s="101"/>
      <c r="I5" s="102"/>
    </row>
    <row r="6" spans="1:9" ht="23.65" customHeight="1" x14ac:dyDescent="0.2">
      <c r="A6" s="97">
        <v>2</v>
      </c>
      <c r="B6" s="98"/>
      <c r="C6" s="103"/>
      <c r="D6" s="104"/>
      <c r="E6" s="105"/>
      <c r="F6" s="103"/>
      <c r="G6" s="104"/>
      <c r="H6" s="105"/>
      <c r="I6" s="102"/>
    </row>
    <row r="7" spans="1:9" ht="23.65" customHeight="1" x14ac:dyDescent="0.2">
      <c r="A7" s="97">
        <v>3</v>
      </c>
      <c r="B7" s="98"/>
      <c r="C7" s="103"/>
      <c r="D7" s="104"/>
      <c r="E7" s="105"/>
      <c r="F7" s="103"/>
      <c r="G7" s="104"/>
      <c r="H7" s="105"/>
      <c r="I7" s="102"/>
    </row>
    <row r="8" spans="1:9" ht="23.65" customHeight="1" x14ac:dyDescent="0.2">
      <c r="A8" s="97">
        <v>4</v>
      </c>
      <c r="B8" s="98"/>
      <c r="C8" s="103"/>
      <c r="D8" s="104"/>
      <c r="E8" s="105"/>
      <c r="F8" s="103"/>
      <c r="G8" s="104"/>
      <c r="H8" s="105"/>
      <c r="I8" s="102"/>
    </row>
    <row r="9" spans="1:9" ht="23.65" customHeight="1" x14ac:dyDescent="0.2">
      <c r="A9" s="97">
        <v>5</v>
      </c>
      <c r="B9" s="98"/>
      <c r="C9" s="103"/>
      <c r="D9" s="104"/>
      <c r="E9" s="105"/>
      <c r="F9" s="103"/>
      <c r="G9" s="104"/>
      <c r="H9" s="105"/>
      <c r="I9" s="102"/>
    </row>
    <row r="10" spans="1:9" ht="23.65" customHeight="1" x14ac:dyDescent="0.2">
      <c r="A10" s="97">
        <v>6</v>
      </c>
      <c r="B10" s="98"/>
      <c r="C10" s="103"/>
      <c r="D10" s="104"/>
      <c r="E10" s="105"/>
      <c r="F10" s="103"/>
      <c r="G10" s="104"/>
      <c r="H10" s="105"/>
      <c r="I10" s="102"/>
    </row>
    <row r="11" spans="1:9" ht="23.65" customHeight="1" x14ac:dyDescent="0.2">
      <c r="A11" s="97">
        <v>7</v>
      </c>
      <c r="B11" s="98"/>
      <c r="C11" s="103"/>
      <c r="D11" s="104"/>
      <c r="E11" s="105"/>
      <c r="F11" s="103"/>
      <c r="G11" s="104"/>
      <c r="H11" s="105"/>
      <c r="I11" s="102"/>
    </row>
    <row r="12" spans="1:9" ht="23.65" customHeight="1" x14ac:dyDescent="0.2">
      <c r="A12" s="97">
        <v>8</v>
      </c>
      <c r="B12" s="98"/>
      <c r="C12" s="103"/>
      <c r="D12" s="104"/>
      <c r="E12" s="105"/>
      <c r="F12" s="103"/>
      <c r="G12" s="104"/>
      <c r="H12" s="105"/>
      <c r="I12" s="102"/>
    </row>
    <row r="13" spans="1:9" ht="23.65" customHeight="1" x14ac:dyDescent="0.2">
      <c r="A13" s="97">
        <v>9</v>
      </c>
      <c r="B13" s="98"/>
      <c r="C13" s="103"/>
      <c r="D13" s="104"/>
      <c r="E13" s="105"/>
      <c r="F13" s="103"/>
      <c r="G13" s="104"/>
      <c r="H13" s="105"/>
      <c r="I13" s="102"/>
    </row>
    <row r="14" spans="1:9" ht="23.65" customHeight="1" x14ac:dyDescent="0.2">
      <c r="A14" s="97">
        <v>10</v>
      </c>
      <c r="B14" s="98"/>
      <c r="C14" s="103"/>
      <c r="D14" s="104"/>
      <c r="E14" s="105"/>
      <c r="F14" s="103"/>
      <c r="G14" s="104"/>
      <c r="H14" s="105"/>
      <c r="I14" s="102"/>
    </row>
    <row r="15" spans="1:9" ht="23.65" customHeight="1" x14ac:dyDescent="0.2">
      <c r="A15" s="97">
        <v>11</v>
      </c>
      <c r="B15" s="98"/>
      <c r="C15" s="103"/>
      <c r="D15" s="104"/>
      <c r="E15" s="105"/>
      <c r="F15" s="103"/>
      <c r="G15" s="104"/>
      <c r="H15" s="105"/>
      <c r="I15" s="102"/>
    </row>
    <row r="16" spans="1:9" ht="23.65" customHeight="1" x14ac:dyDescent="0.2">
      <c r="A16" s="97">
        <v>12</v>
      </c>
      <c r="B16" s="98"/>
      <c r="C16" s="103"/>
      <c r="D16" s="104"/>
      <c r="E16" s="105"/>
      <c r="F16" s="103"/>
      <c r="G16" s="104"/>
      <c r="H16" s="105"/>
      <c r="I16" s="102"/>
    </row>
    <row r="17" spans="1:9" ht="23.65" customHeight="1" x14ac:dyDescent="0.2">
      <c r="A17" s="97">
        <v>13</v>
      </c>
      <c r="B17" s="98"/>
      <c r="C17" s="103"/>
      <c r="D17" s="104"/>
      <c r="E17" s="105"/>
      <c r="F17" s="103"/>
      <c r="G17" s="104"/>
      <c r="H17" s="105"/>
      <c r="I17" s="102"/>
    </row>
    <row r="18" spans="1:9" ht="23.65" customHeight="1" x14ac:dyDescent="0.2">
      <c r="A18" s="97">
        <v>14</v>
      </c>
      <c r="B18" s="98"/>
      <c r="C18" s="103"/>
      <c r="D18" s="104"/>
      <c r="E18" s="105"/>
      <c r="F18" s="103"/>
      <c r="G18" s="104"/>
      <c r="H18" s="105"/>
      <c r="I18" s="102"/>
    </row>
    <row r="19" spans="1:9" ht="23.65" customHeight="1" x14ac:dyDescent="0.2">
      <c r="A19" s="97">
        <v>15</v>
      </c>
      <c r="B19" s="98"/>
      <c r="C19" s="103"/>
      <c r="D19" s="104"/>
      <c r="E19" s="105"/>
      <c r="F19" s="103"/>
      <c r="G19" s="104"/>
      <c r="H19" s="105"/>
      <c r="I19" s="102"/>
    </row>
    <row r="20" spans="1:9" ht="23.65" customHeight="1" x14ac:dyDescent="0.2">
      <c r="A20" s="97">
        <v>16</v>
      </c>
      <c r="B20" s="98"/>
      <c r="C20" s="103"/>
      <c r="D20" s="104"/>
      <c r="E20" s="105"/>
      <c r="F20" s="103"/>
      <c r="G20" s="104"/>
      <c r="H20" s="105"/>
      <c r="I20" s="102"/>
    </row>
    <row r="21" spans="1:9" ht="23.65" customHeight="1" x14ac:dyDescent="0.2">
      <c r="A21" s="97">
        <v>17</v>
      </c>
      <c r="B21" s="98"/>
      <c r="C21" s="103"/>
      <c r="D21" s="104"/>
      <c r="E21" s="105"/>
      <c r="F21" s="103"/>
      <c r="G21" s="104"/>
      <c r="H21" s="105"/>
      <c r="I21" s="102"/>
    </row>
    <row r="22" spans="1:9" ht="23.65" customHeight="1" x14ac:dyDescent="0.2">
      <c r="A22" s="97">
        <v>18</v>
      </c>
      <c r="B22" s="98"/>
      <c r="C22" s="103"/>
      <c r="D22" s="104"/>
      <c r="E22" s="105"/>
      <c r="F22" s="103"/>
      <c r="G22" s="104"/>
      <c r="H22" s="105"/>
      <c r="I22" s="102"/>
    </row>
    <row r="23" spans="1:9" ht="23.65" customHeight="1" x14ac:dyDescent="0.2">
      <c r="A23" s="97">
        <v>19</v>
      </c>
      <c r="B23" s="98"/>
      <c r="C23" s="103"/>
      <c r="D23" s="104"/>
      <c r="E23" s="105"/>
      <c r="F23" s="103"/>
      <c r="G23" s="104"/>
      <c r="H23" s="105"/>
      <c r="I23" s="102"/>
    </row>
    <row r="24" spans="1:9" ht="23.65" customHeight="1" x14ac:dyDescent="0.2">
      <c r="A24" s="97">
        <v>20</v>
      </c>
      <c r="B24" s="98"/>
      <c r="C24" s="103"/>
      <c r="D24" s="104"/>
      <c r="E24" s="105"/>
      <c r="F24" s="103"/>
      <c r="G24" s="104"/>
      <c r="H24" s="105"/>
      <c r="I24" s="102"/>
    </row>
    <row r="25" spans="1:9" ht="23.65" customHeight="1" x14ac:dyDescent="0.2">
      <c r="A25" s="97">
        <v>21</v>
      </c>
      <c r="B25" s="98"/>
      <c r="C25" s="103"/>
      <c r="D25" s="104"/>
      <c r="E25" s="105"/>
      <c r="F25" s="103"/>
      <c r="G25" s="104"/>
      <c r="H25" s="105"/>
      <c r="I25" s="102"/>
    </row>
    <row r="26" spans="1:9" ht="23.65" customHeight="1" x14ac:dyDescent="0.2">
      <c r="A26" s="97">
        <v>22</v>
      </c>
      <c r="B26" s="98"/>
      <c r="C26" s="103"/>
      <c r="D26" s="104"/>
      <c r="E26" s="105"/>
      <c r="F26" s="103"/>
      <c r="G26" s="104"/>
      <c r="H26" s="105"/>
      <c r="I26" s="102"/>
    </row>
    <row r="27" spans="1:9" ht="23.65" customHeight="1" x14ac:dyDescent="0.2">
      <c r="A27" s="97">
        <v>23</v>
      </c>
      <c r="B27" s="98"/>
      <c r="C27" s="103"/>
      <c r="D27" s="104"/>
      <c r="E27" s="105"/>
      <c r="F27" s="103"/>
      <c r="G27" s="104"/>
      <c r="H27" s="105"/>
      <c r="I27" s="102"/>
    </row>
    <row r="28" spans="1:9" ht="23.65" customHeight="1" x14ac:dyDescent="0.2">
      <c r="A28" s="97">
        <v>24</v>
      </c>
      <c r="B28" s="98"/>
      <c r="C28" s="103"/>
      <c r="D28" s="104"/>
      <c r="E28" s="105"/>
      <c r="F28" s="103"/>
      <c r="G28" s="104"/>
      <c r="H28" s="105"/>
      <c r="I28" s="102"/>
    </row>
    <row r="29" spans="1:9" ht="23.65" customHeight="1" x14ac:dyDescent="0.2">
      <c r="A29" s="97">
        <v>25</v>
      </c>
      <c r="B29" s="98"/>
      <c r="C29" s="103"/>
      <c r="D29" s="104"/>
      <c r="E29" s="105"/>
      <c r="F29" s="103"/>
      <c r="G29" s="104"/>
      <c r="H29" s="105"/>
      <c r="I29" s="102"/>
    </row>
    <row r="30" spans="1:9" ht="23.65" customHeight="1" x14ac:dyDescent="0.2">
      <c r="A30" s="97">
        <v>26</v>
      </c>
      <c r="B30" s="98"/>
      <c r="C30" s="103"/>
      <c r="D30" s="104"/>
      <c r="E30" s="105"/>
      <c r="F30" s="103"/>
      <c r="G30" s="104"/>
      <c r="H30" s="105"/>
      <c r="I30" s="102"/>
    </row>
    <row r="31" spans="1:9" ht="23.65" customHeight="1" x14ac:dyDescent="0.2">
      <c r="A31" s="97">
        <v>27</v>
      </c>
      <c r="B31" s="98"/>
      <c r="C31" s="103"/>
      <c r="D31" s="104"/>
      <c r="E31" s="105"/>
      <c r="F31" s="103"/>
      <c r="G31" s="104"/>
      <c r="H31" s="105"/>
      <c r="I31" s="102"/>
    </row>
    <row r="32" spans="1:9" ht="23.65" customHeight="1" x14ac:dyDescent="0.2">
      <c r="A32" s="97">
        <v>28</v>
      </c>
      <c r="B32" s="98"/>
      <c r="C32" s="103"/>
      <c r="D32" s="104"/>
      <c r="E32" s="105"/>
      <c r="F32" s="103"/>
      <c r="G32" s="104"/>
      <c r="H32" s="105"/>
      <c r="I32" s="102"/>
    </row>
    <row r="33" spans="1:9" ht="23.65" customHeight="1" x14ac:dyDescent="0.2">
      <c r="A33" s="97">
        <v>29</v>
      </c>
      <c r="B33" s="98"/>
      <c r="C33" s="103"/>
      <c r="D33" s="104"/>
      <c r="E33" s="105"/>
      <c r="F33" s="103"/>
      <c r="G33" s="104"/>
      <c r="H33" s="105"/>
      <c r="I33" s="102"/>
    </row>
    <row r="34" spans="1:9" ht="23.65" customHeight="1" x14ac:dyDescent="0.2">
      <c r="A34" s="97">
        <v>30</v>
      </c>
      <c r="B34" s="98"/>
      <c r="C34" s="103"/>
      <c r="D34" s="104"/>
      <c r="E34" s="105"/>
      <c r="F34" s="103"/>
      <c r="G34" s="104"/>
      <c r="H34" s="105"/>
      <c r="I34" s="102"/>
    </row>
    <row r="35" spans="1:9" ht="23.65" customHeight="1" x14ac:dyDescent="0.2">
      <c r="A35" s="97">
        <v>31</v>
      </c>
      <c r="B35" s="98"/>
      <c r="C35" s="103"/>
      <c r="D35" s="104"/>
      <c r="E35" s="105"/>
      <c r="F35" s="103"/>
      <c r="G35" s="104"/>
      <c r="H35" s="105"/>
      <c r="I35" s="102"/>
    </row>
    <row r="36" spans="1:9" ht="23.65" customHeight="1" x14ac:dyDescent="0.2">
      <c r="A36" s="97">
        <v>32</v>
      </c>
      <c r="B36" s="98"/>
      <c r="C36" s="103"/>
      <c r="D36" s="104"/>
      <c r="E36" s="105"/>
      <c r="F36" s="103"/>
      <c r="G36" s="104"/>
      <c r="H36" s="105"/>
      <c r="I36" s="102"/>
    </row>
    <row r="37" spans="1:9" ht="23.65" customHeight="1" x14ac:dyDescent="0.2">
      <c r="A37" s="97">
        <v>33</v>
      </c>
      <c r="B37" s="98"/>
      <c r="C37" s="103"/>
      <c r="D37" s="104"/>
      <c r="E37" s="105"/>
      <c r="F37" s="103"/>
      <c r="G37" s="104"/>
      <c r="H37" s="105"/>
      <c r="I37" s="102"/>
    </row>
    <row r="38" spans="1:9" ht="23.65" customHeight="1" x14ac:dyDescent="0.2">
      <c r="A38" s="97">
        <v>34</v>
      </c>
      <c r="B38" s="98"/>
      <c r="C38" s="103"/>
      <c r="D38" s="104"/>
      <c r="E38" s="105"/>
      <c r="F38" s="103"/>
      <c r="G38" s="104"/>
      <c r="H38" s="105"/>
      <c r="I38" s="102"/>
    </row>
    <row r="39" spans="1:9" ht="23.65" customHeight="1" x14ac:dyDescent="0.2">
      <c r="A39" s="97">
        <v>35</v>
      </c>
      <c r="B39" s="98"/>
      <c r="C39" s="103"/>
      <c r="D39" s="104"/>
      <c r="E39" s="105"/>
      <c r="F39" s="103"/>
      <c r="G39" s="104"/>
      <c r="H39" s="105"/>
      <c r="I39" s="102"/>
    </row>
    <row r="40" spans="1:9" ht="23.65" customHeight="1" x14ac:dyDescent="0.2">
      <c r="A40" s="97">
        <v>36</v>
      </c>
      <c r="B40" s="98"/>
      <c r="C40" s="103"/>
      <c r="D40" s="104"/>
      <c r="E40" s="105"/>
      <c r="F40" s="103"/>
      <c r="G40" s="104"/>
      <c r="H40" s="105"/>
      <c r="I40" s="102"/>
    </row>
    <row r="41" spans="1:9" ht="23.65" customHeight="1" x14ac:dyDescent="0.2">
      <c r="A41" s="97">
        <v>37</v>
      </c>
      <c r="B41" s="98"/>
      <c r="C41" s="103"/>
      <c r="D41" s="104"/>
      <c r="E41" s="105"/>
      <c r="F41" s="103"/>
      <c r="G41" s="104"/>
      <c r="H41" s="105"/>
      <c r="I41" s="102"/>
    </row>
    <row r="42" spans="1:9" ht="23.65" customHeight="1" x14ac:dyDescent="0.2">
      <c r="A42" s="97">
        <v>38</v>
      </c>
      <c r="B42" s="98"/>
      <c r="C42" s="103"/>
      <c r="D42" s="104"/>
      <c r="E42" s="105"/>
      <c r="F42" s="103"/>
      <c r="G42" s="104"/>
      <c r="H42" s="105"/>
      <c r="I42" s="102"/>
    </row>
    <row r="43" spans="1:9" ht="23.65" customHeight="1" x14ac:dyDescent="0.2">
      <c r="A43" s="97">
        <v>39</v>
      </c>
      <c r="B43" s="98"/>
      <c r="C43" s="103"/>
      <c r="D43" s="104"/>
      <c r="E43" s="105"/>
      <c r="F43" s="103"/>
      <c r="G43" s="104"/>
      <c r="H43" s="105"/>
      <c r="I43" s="102"/>
    </row>
    <row r="44" spans="1:9" ht="23.65" customHeight="1" x14ac:dyDescent="0.2">
      <c r="A44" s="97">
        <v>40</v>
      </c>
      <c r="B44" s="98"/>
      <c r="C44" s="103"/>
      <c r="D44" s="104"/>
      <c r="E44" s="105"/>
      <c r="F44" s="103"/>
      <c r="G44" s="104"/>
      <c r="H44" s="105"/>
      <c r="I44" s="102"/>
    </row>
  </sheetData>
  <mergeCells count="1">
    <mergeCell ref="C1:H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9" orientation="portrait" r:id="rId1"/>
  <headerFooter scaleWithDoc="0"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Feuil7">
    <pageSetUpPr fitToPage="1"/>
  </sheetPr>
  <dimension ref="A1:I44"/>
  <sheetViews>
    <sheetView zoomScaleNormal="100" workbookViewId="0">
      <selection activeCell="I1" sqref="I1"/>
    </sheetView>
  </sheetViews>
  <sheetFormatPr baseColWidth="10" defaultColWidth="10.85546875" defaultRowHeight="12.75" x14ac:dyDescent="0.2"/>
  <cols>
    <col min="1" max="1" width="8" style="66" customWidth="1"/>
    <col min="2" max="2" width="41.5703125" style="66" customWidth="1"/>
    <col min="3" max="8" width="7" style="66" customWidth="1"/>
    <col min="9" max="9" width="39.7109375" style="66" customWidth="1"/>
    <col min="10" max="16384" width="10.85546875" style="66"/>
  </cols>
  <sheetData>
    <row r="1" spans="1:9" ht="24" customHeight="1" x14ac:dyDescent="0.2">
      <c r="A1" s="106" t="s">
        <v>200</v>
      </c>
      <c r="B1" s="107"/>
      <c r="C1" s="564" t="s">
        <v>205</v>
      </c>
      <c r="D1" s="564"/>
      <c r="E1" s="564"/>
      <c r="F1" s="564"/>
      <c r="G1" s="564"/>
      <c r="H1" s="564"/>
      <c r="I1" s="111">
        <f>'Note explicative fichier'!E3</f>
        <v>43983</v>
      </c>
    </row>
    <row r="2" spans="1:9" ht="24" customHeight="1" thickBot="1" x14ac:dyDescent="0.25">
      <c r="A2" s="82" t="s">
        <v>201</v>
      </c>
      <c r="C2" s="80"/>
      <c r="D2" s="80"/>
      <c r="E2" s="80"/>
      <c r="F2" s="80"/>
      <c r="H2" s="80"/>
      <c r="I2" s="81">
        <f>'Eq Chrono'!C3</f>
        <v>0</v>
      </c>
    </row>
    <row r="3" spans="1:9" ht="13.5" thickTop="1" x14ac:dyDescent="0.2">
      <c r="A3" s="83" t="s">
        <v>127</v>
      </c>
      <c r="B3" s="84" t="s">
        <v>82</v>
      </c>
      <c r="C3" s="85"/>
      <c r="D3" s="109" t="s">
        <v>204</v>
      </c>
      <c r="E3" s="87"/>
      <c r="F3" s="85"/>
      <c r="G3" s="108" t="s">
        <v>203</v>
      </c>
      <c r="H3" s="87"/>
      <c r="I3" s="88" t="s">
        <v>168</v>
      </c>
    </row>
    <row r="4" spans="1:9" ht="13.5" thickBot="1" x14ac:dyDescent="0.25">
      <c r="A4" s="89" t="s">
        <v>169</v>
      </c>
      <c r="B4" s="90"/>
      <c r="C4" s="91" t="s">
        <v>170</v>
      </c>
      <c r="D4" s="92" t="s">
        <v>171</v>
      </c>
      <c r="E4" s="93" t="s">
        <v>172</v>
      </c>
      <c r="F4" s="94" t="s">
        <v>170</v>
      </c>
      <c r="G4" s="93" t="s">
        <v>171</v>
      </c>
      <c r="H4" s="95" t="s">
        <v>172</v>
      </c>
      <c r="I4" s="96"/>
    </row>
    <row r="5" spans="1:9" ht="23.65" customHeight="1" thickTop="1" x14ac:dyDescent="0.2">
      <c r="A5" s="97">
        <v>1</v>
      </c>
      <c r="B5" s="98"/>
      <c r="C5" s="99"/>
      <c r="D5" s="100"/>
      <c r="E5" s="101"/>
      <c r="F5" s="99"/>
      <c r="G5" s="100"/>
      <c r="H5" s="101"/>
      <c r="I5" s="102"/>
    </row>
    <row r="6" spans="1:9" ht="23.65" customHeight="1" x14ac:dyDescent="0.2">
      <c r="A6" s="97">
        <v>2</v>
      </c>
      <c r="B6" s="98"/>
      <c r="C6" s="103"/>
      <c r="D6" s="104"/>
      <c r="E6" s="105"/>
      <c r="F6" s="103"/>
      <c r="G6" s="104"/>
      <c r="H6" s="105"/>
      <c r="I6" s="102"/>
    </row>
    <row r="7" spans="1:9" ht="23.65" customHeight="1" x14ac:dyDescent="0.2">
      <c r="A7" s="97">
        <v>3</v>
      </c>
      <c r="B7" s="98"/>
      <c r="C7" s="103"/>
      <c r="D7" s="104"/>
      <c r="E7" s="105"/>
      <c r="F7" s="103"/>
      <c r="G7" s="104"/>
      <c r="H7" s="105"/>
      <c r="I7" s="102"/>
    </row>
    <row r="8" spans="1:9" ht="23.65" customHeight="1" x14ac:dyDescent="0.2">
      <c r="A8" s="97">
        <v>4</v>
      </c>
      <c r="B8" s="98"/>
      <c r="C8" s="103"/>
      <c r="D8" s="104"/>
      <c r="E8" s="105"/>
      <c r="F8" s="103"/>
      <c r="G8" s="104"/>
      <c r="H8" s="105"/>
      <c r="I8" s="102"/>
    </row>
    <row r="9" spans="1:9" ht="23.65" customHeight="1" x14ac:dyDescent="0.2">
      <c r="A9" s="97">
        <v>5</v>
      </c>
      <c r="B9" s="98"/>
      <c r="C9" s="103"/>
      <c r="D9" s="104"/>
      <c r="E9" s="105"/>
      <c r="F9" s="103"/>
      <c r="G9" s="104"/>
      <c r="H9" s="105"/>
      <c r="I9" s="102"/>
    </row>
    <row r="10" spans="1:9" ht="23.65" customHeight="1" x14ac:dyDescent="0.2">
      <c r="A10" s="97">
        <v>6</v>
      </c>
      <c r="B10" s="98"/>
      <c r="C10" s="103"/>
      <c r="D10" s="104"/>
      <c r="E10" s="105"/>
      <c r="F10" s="103"/>
      <c r="G10" s="104"/>
      <c r="H10" s="105"/>
      <c r="I10" s="102"/>
    </row>
    <row r="11" spans="1:9" ht="23.65" customHeight="1" x14ac:dyDescent="0.2">
      <c r="A11" s="97">
        <v>7</v>
      </c>
      <c r="B11" s="98"/>
      <c r="C11" s="103"/>
      <c r="D11" s="104"/>
      <c r="E11" s="105"/>
      <c r="F11" s="103"/>
      <c r="G11" s="104"/>
      <c r="H11" s="105"/>
      <c r="I11" s="102"/>
    </row>
    <row r="12" spans="1:9" ht="23.65" customHeight="1" x14ac:dyDescent="0.2">
      <c r="A12" s="97">
        <v>8</v>
      </c>
      <c r="B12" s="98"/>
      <c r="C12" s="103"/>
      <c r="D12" s="104"/>
      <c r="E12" s="105"/>
      <c r="F12" s="103"/>
      <c r="G12" s="104"/>
      <c r="H12" s="105"/>
      <c r="I12" s="102"/>
    </row>
    <row r="13" spans="1:9" ht="23.65" customHeight="1" x14ac:dyDescent="0.2">
      <c r="A13" s="97">
        <v>9</v>
      </c>
      <c r="B13" s="98"/>
      <c r="C13" s="103"/>
      <c r="D13" s="104"/>
      <c r="E13" s="105"/>
      <c r="F13" s="103"/>
      <c r="G13" s="104"/>
      <c r="H13" s="105"/>
      <c r="I13" s="102"/>
    </row>
    <row r="14" spans="1:9" ht="23.65" customHeight="1" x14ac:dyDescent="0.2">
      <c r="A14" s="97">
        <v>10</v>
      </c>
      <c r="B14" s="98"/>
      <c r="C14" s="103"/>
      <c r="D14" s="104"/>
      <c r="E14" s="105"/>
      <c r="F14" s="103"/>
      <c r="G14" s="104"/>
      <c r="H14" s="105"/>
      <c r="I14" s="102"/>
    </row>
    <row r="15" spans="1:9" ht="23.65" customHeight="1" x14ac:dyDescent="0.2">
      <c r="A15" s="97">
        <v>11</v>
      </c>
      <c r="B15" s="98"/>
      <c r="C15" s="103"/>
      <c r="D15" s="104"/>
      <c r="E15" s="105"/>
      <c r="F15" s="103"/>
      <c r="G15" s="104"/>
      <c r="H15" s="105"/>
      <c r="I15" s="102"/>
    </row>
    <row r="16" spans="1:9" ht="23.65" customHeight="1" x14ac:dyDescent="0.2">
      <c r="A16" s="97">
        <v>12</v>
      </c>
      <c r="B16" s="98"/>
      <c r="C16" s="103"/>
      <c r="D16" s="104"/>
      <c r="E16" s="105"/>
      <c r="F16" s="103"/>
      <c r="G16" s="104"/>
      <c r="H16" s="105"/>
      <c r="I16" s="102"/>
    </row>
    <row r="17" spans="1:9" ht="23.65" customHeight="1" x14ac:dyDescent="0.2">
      <c r="A17" s="97">
        <v>13</v>
      </c>
      <c r="B17" s="98"/>
      <c r="C17" s="103"/>
      <c r="D17" s="104"/>
      <c r="E17" s="105"/>
      <c r="F17" s="103"/>
      <c r="G17" s="104"/>
      <c r="H17" s="105"/>
      <c r="I17" s="102"/>
    </row>
    <row r="18" spans="1:9" ht="23.65" customHeight="1" x14ac:dyDescent="0.2">
      <c r="A18" s="97">
        <v>14</v>
      </c>
      <c r="B18" s="98"/>
      <c r="C18" s="103"/>
      <c r="D18" s="104"/>
      <c r="E18" s="105"/>
      <c r="F18" s="103"/>
      <c r="G18" s="104"/>
      <c r="H18" s="105"/>
      <c r="I18" s="102"/>
    </row>
    <row r="19" spans="1:9" ht="23.65" customHeight="1" x14ac:dyDescent="0.2">
      <c r="A19" s="97">
        <v>15</v>
      </c>
      <c r="B19" s="98"/>
      <c r="C19" s="103"/>
      <c r="D19" s="104"/>
      <c r="E19" s="105"/>
      <c r="F19" s="103"/>
      <c r="G19" s="104"/>
      <c r="H19" s="105"/>
      <c r="I19" s="102"/>
    </row>
    <row r="20" spans="1:9" ht="23.65" customHeight="1" x14ac:dyDescent="0.2">
      <c r="A20" s="97">
        <v>16</v>
      </c>
      <c r="B20" s="98"/>
      <c r="C20" s="103"/>
      <c r="D20" s="104"/>
      <c r="E20" s="105"/>
      <c r="F20" s="103"/>
      <c r="G20" s="104"/>
      <c r="H20" s="105"/>
      <c r="I20" s="102"/>
    </row>
    <row r="21" spans="1:9" ht="23.65" customHeight="1" x14ac:dyDescent="0.2">
      <c r="A21" s="97">
        <v>17</v>
      </c>
      <c r="B21" s="98"/>
      <c r="C21" s="103"/>
      <c r="D21" s="104"/>
      <c r="E21" s="105"/>
      <c r="F21" s="103"/>
      <c r="G21" s="104"/>
      <c r="H21" s="105"/>
      <c r="I21" s="102"/>
    </row>
    <row r="22" spans="1:9" ht="23.65" customHeight="1" x14ac:dyDescent="0.2">
      <c r="A22" s="97">
        <v>18</v>
      </c>
      <c r="B22" s="98"/>
      <c r="C22" s="103"/>
      <c r="D22" s="104"/>
      <c r="E22" s="105"/>
      <c r="F22" s="103"/>
      <c r="G22" s="104"/>
      <c r="H22" s="105"/>
      <c r="I22" s="102"/>
    </row>
    <row r="23" spans="1:9" ht="23.65" customHeight="1" x14ac:dyDescent="0.2">
      <c r="A23" s="97">
        <v>19</v>
      </c>
      <c r="B23" s="98"/>
      <c r="C23" s="103"/>
      <c r="D23" s="104"/>
      <c r="E23" s="105"/>
      <c r="F23" s="103"/>
      <c r="G23" s="104"/>
      <c r="H23" s="105"/>
      <c r="I23" s="102"/>
    </row>
    <row r="24" spans="1:9" ht="23.65" customHeight="1" x14ac:dyDescent="0.2">
      <c r="A24" s="97">
        <v>20</v>
      </c>
      <c r="B24" s="98"/>
      <c r="C24" s="103"/>
      <c r="D24" s="104"/>
      <c r="E24" s="105"/>
      <c r="F24" s="103"/>
      <c r="G24" s="104"/>
      <c r="H24" s="105"/>
      <c r="I24" s="102"/>
    </row>
    <row r="25" spans="1:9" ht="23.65" customHeight="1" x14ac:dyDescent="0.2">
      <c r="A25" s="97">
        <v>21</v>
      </c>
      <c r="B25" s="98"/>
      <c r="C25" s="103"/>
      <c r="D25" s="104"/>
      <c r="E25" s="105"/>
      <c r="F25" s="103"/>
      <c r="G25" s="104"/>
      <c r="H25" s="105"/>
      <c r="I25" s="102"/>
    </row>
    <row r="26" spans="1:9" ht="23.65" customHeight="1" x14ac:dyDescent="0.2">
      <c r="A26" s="97">
        <v>22</v>
      </c>
      <c r="B26" s="98"/>
      <c r="C26" s="103"/>
      <c r="D26" s="104"/>
      <c r="E26" s="105"/>
      <c r="F26" s="103"/>
      <c r="G26" s="104"/>
      <c r="H26" s="105"/>
      <c r="I26" s="102"/>
    </row>
    <row r="27" spans="1:9" ht="23.65" customHeight="1" x14ac:dyDescent="0.2">
      <c r="A27" s="97">
        <v>23</v>
      </c>
      <c r="B27" s="98"/>
      <c r="C27" s="103"/>
      <c r="D27" s="104"/>
      <c r="E27" s="105"/>
      <c r="F27" s="103"/>
      <c r="G27" s="104"/>
      <c r="H27" s="105"/>
      <c r="I27" s="102"/>
    </row>
    <row r="28" spans="1:9" ht="23.65" customHeight="1" x14ac:dyDescent="0.2">
      <c r="A28" s="97">
        <v>24</v>
      </c>
      <c r="B28" s="98"/>
      <c r="C28" s="103"/>
      <c r="D28" s="104"/>
      <c r="E28" s="105"/>
      <c r="F28" s="103"/>
      <c r="G28" s="104"/>
      <c r="H28" s="105"/>
      <c r="I28" s="102"/>
    </row>
    <row r="29" spans="1:9" ht="23.65" customHeight="1" x14ac:dyDescent="0.2">
      <c r="A29" s="97">
        <v>25</v>
      </c>
      <c r="B29" s="98"/>
      <c r="C29" s="103"/>
      <c r="D29" s="104"/>
      <c r="E29" s="105"/>
      <c r="F29" s="103"/>
      <c r="G29" s="104"/>
      <c r="H29" s="105"/>
      <c r="I29" s="102"/>
    </row>
    <row r="30" spans="1:9" ht="23.65" customHeight="1" x14ac:dyDescent="0.2">
      <c r="A30" s="97">
        <v>26</v>
      </c>
      <c r="B30" s="98"/>
      <c r="C30" s="103"/>
      <c r="D30" s="104"/>
      <c r="E30" s="105"/>
      <c r="F30" s="103"/>
      <c r="G30" s="104"/>
      <c r="H30" s="105"/>
      <c r="I30" s="102"/>
    </row>
    <row r="31" spans="1:9" ht="23.65" customHeight="1" x14ac:dyDescent="0.2">
      <c r="A31" s="97">
        <v>27</v>
      </c>
      <c r="B31" s="98"/>
      <c r="C31" s="103"/>
      <c r="D31" s="104"/>
      <c r="E31" s="105"/>
      <c r="F31" s="103"/>
      <c r="G31" s="104"/>
      <c r="H31" s="105"/>
      <c r="I31" s="102"/>
    </row>
    <row r="32" spans="1:9" ht="23.65" customHeight="1" x14ac:dyDescent="0.2">
      <c r="A32" s="97">
        <v>28</v>
      </c>
      <c r="B32" s="98"/>
      <c r="C32" s="103"/>
      <c r="D32" s="104"/>
      <c r="E32" s="105"/>
      <c r="F32" s="103"/>
      <c r="G32" s="104"/>
      <c r="H32" s="105"/>
      <c r="I32" s="102"/>
    </row>
    <row r="33" spans="1:9" ht="23.65" customHeight="1" x14ac:dyDescent="0.2">
      <c r="A33" s="97">
        <v>29</v>
      </c>
      <c r="B33" s="98"/>
      <c r="C33" s="103"/>
      <c r="D33" s="104"/>
      <c r="E33" s="105"/>
      <c r="F33" s="103"/>
      <c r="G33" s="104"/>
      <c r="H33" s="105"/>
      <c r="I33" s="102"/>
    </row>
    <row r="34" spans="1:9" ht="23.65" customHeight="1" x14ac:dyDescent="0.2">
      <c r="A34" s="97">
        <v>30</v>
      </c>
      <c r="B34" s="98"/>
      <c r="C34" s="103"/>
      <c r="D34" s="104"/>
      <c r="E34" s="105"/>
      <c r="F34" s="103"/>
      <c r="G34" s="104"/>
      <c r="H34" s="105"/>
      <c r="I34" s="102"/>
    </row>
    <row r="35" spans="1:9" ht="23.65" customHeight="1" x14ac:dyDescent="0.2">
      <c r="A35" s="97">
        <v>31</v>
      </c>
      <c r="B35" s="98"/>
      <c r="C35" s="103"/>
      <c r="D35" s="104"/>
      <c r="E35" s="105"/>
      <c r="F35" s="103"/>
      <c r="G35" s="104"/>
      <c r="H35" s="105"/>
      <c r="I35" s="102"/>
    </row>
    <row r="36" spans="1:9" ht="23.65" customHeight="1" x14ac:dyDescent="0.2">
      <c r="A36" s="97">
        <v>32</v>
      </c>
      <c r="B36" s="98"/>
      <c r="C36" s="103"/>
      <c r="D36" s="104"/>
      <c r="E36" s="105"/>
      <c r="F36" s="103"/>
      <c r="G36" s="104"/>
      <c r="H36" s="105"/>
      <c r="I36" s="102"/>
    </row>
    <row r="37" spans="1:9" ht="23.65" customHeight="1" x14ac:dyDescent="0.2">
      <c r="A37" s="97">
        <v>33</v>
      </c>
      <c r="B37" s="98"/>
      <c r="C37" s="103"/>
      <c r="D37" s="104"/>
      <c r="E37" s="105"/>
      <c r="F37" s="103"/>
      <c r="G37" s="104"/>
      <c r="H37" s="105"/>
      <c r="I37" s="102"/>
    </row>
    <row r="38" spans="1:9" ht="23.65" customHeight="1" x14ac:dyDescent="0.2">
      <c r="A38" s="97">
        <v>34</v>
      </c>
      <c r="B38" s="98"/>
      <c r="C38" s="103"/>
      <c r="D38" s="104"/>
      <c r="E38" s="105"/>
      <c r="F38" s="103"/>
      <c r="G38" s="104"/>
      <c r="H38" s="105"/>
      <c r="I38" s="102"/>
    </row>
    <row r="39" spans="1:9" ht="23.65" customHeight="1" x14ac:dyDescent="0.2">
      <c r="A39" s="97">
        <v>35</v>
      </c>
      <c r="B39" s="98"/>
      <c r="C39" s="103"/>
      <c r="D39" s="104"/>
      <c r="E39" s="105"/>
      <c r="F39" s="103"/>
      <c r="G39" s="104"/>
      <c r="H39" s="105"/>
      <c r="I39" s="102"/>
    </row>
    <row r="40" spans="1:9" ht="23.65" customHeight="1" x14ac:dyDescent="0.2">
      <c r="A40" s="97">
        <v>36</v>
      </c>
      <c r="B40" s="98"/>
      <c r="C40" s="103"/>
      <c r="D40" s="104"/>
      <c r="E40" s="105"/>
      <c r="F40" s="103"/>
      <c r="G40" s="104"/>
      <c r="H40" s="105"/>
      <c r="I40" s="102"/>
    </row>
    <row r="41" spans="1:9" ht="23.65" customHeight="1" x14ac:dyDescent="0.2">
      <c r="A41" s="97">
        <v>37</v>
      </c>
      <c r="B41" s="98"/>
      <c r="C41" s="103"/>
      <c r="D41" s="104"/>
      <c r="E41" s="105"/>
      <c r="F41" s="103"/>
      <c r="G41" s="104"/>
      <c r="H41" s="105"/>
      <c r="I41" s="102"/>
    </row>
    <row r="42" spans="1:9" ht="23.65" customHeight="1" x14ac:dyDescent="0.2">
      <c r="A42" s="97">
        <v>38</v>
      </c>
      <c r="B42" s="98"/>
      <c r="C42" s="103"/>
      <c r="D42" s="104"/>
      <c r="E42" s="105"/>
      <c r="F42" s="103"/>
      <c r="G42" s="104"/>
      <c r="H42" s="105"/>
      <c r="I42" s="102"/>
    </row>
    <row r="43" spans="1:9" ht="23.65" customHeight="1" x14ac:dyDescent="0.2">
      <c r="A43" s="97">
        <v>39</v>
      </c>
      <c r="B43" s="98"/>
      <c r="C43" s="103"/>
      <c r="D43" s="104"/>
      <c r="E43" s="105"/>
      <c r="F43" s="103"/>
      <c r="G43" s="104"/>
      <c r="H43" s="105"/>
      <c r="I43" s="102"/>
    </row>
    <row r="44" spans="1:9" ht="23.65" customHeight="1" x14ac:dyDescent="0.2">
      <c r="A44" s="97">
        <v>40</v>
      </c>
      <c r="B44" s="98"/>
      <c r="C44" s="103"/>
      <c r="D44" s="104"/>
      <c r="E44" s="105"/>
      <c r="F44" s="103"/>
      <c r="G44" s="104"/>
      <c r="H44" s="105"/>
      <c r="I44" s="102"/>
    </row>
  </sheetData>
  <mergeCells count="1">
    <mergeCell ref="C1:H1"/>
  </mergeCells>
  <printOptions horizontalCentered="1" verticalCentered="1"/>
  <pageMargins left="0.23622047244094491" right="0.23622047244094491" top="0.35433070866141736" bottom="0.35433070866141736" header="0.31496062992125984" footer="0.31496062992125984"/>
  <pageSetup paperSize="9" scale="77" firstPageNumber="0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25</vt:i4>
      </vt:variant>
      <vt:variant>
        <vt:lpstr>Plages nommées</vt:lpstr>
      </vt:variant>
      <vt:variant>
        <vt:i4>19</vt:i4>
      </vt:variant>
    </vt:vector>
  </HeadingPairs>
  <TitlesOfParts>
    <vt:vector size="44" baseType="lpstr">
      <vt:lpstr>JSONBuvette</vt:lpstr>
      <vt:lpstr>Buvette</vt:lpstr>
      <vt:lpstr>Param</vt:lpstr>
      <vt:lpstr>Note explicative fichier</vt:lpstr>
      <vt:lpstr>Eq Chrono</vt:lpstr>
      <vt:lpstr>SurvG8</vt:lpstr>
      <vt:lpstr>Poissy Entrée</vt:lpstr>
      <vt:lpstr>Poissy Sortie</vt:lpstr>
      <vt:lpstr>Ponton 1-4</vt:lpstr>
      <vt:lpstr>Ponton D-A</vt:lpstr>
      <vt:lpstr>Equipes</vt:lpstr>
      <vt:lpstr>Detail Equipes</vt:lpstr>
      <vt:lpstr>TEMPS-ponton</vt:lpstr>
      <vt:lpstr>TEMPS-poissy</vt:lpstr>
      <vt:lpstr>penalités</vt:lpstr>
      <vt:lpstr>Heures Pass</vt:lpstr>
      <vt:lpstr>Temps Pass</vt:lpstr>
      <vt:lpstr>Temps corr</vt:lpstr>
      <vt:lpstr>Ecart Record</vt:lpstr>
      <vt:lpstr>CL mi parcours</vt:lpstr>
      <vt:lpstr>Cl Catégories</vt:lpstr>
      <vt:lpstr>CL GENERAL</vt:lpstr>
      <vt:lpstr>Cl Slalom</vt:lpstr>
      <vt:lpstr>Temps départ</vt:lpstr>
      <vt:lpstr>Recompenses</vt:lpstr>
      <vt:lpstr>'CL GENERAL'!_FilterDatabase</vt:lpstr>
      <vt:lpstr>'CL GENERAL'!Excel_BuiltIn_Print_Area_9_1</vt:lpstr>
      <vt:lpstr>'Temps départ'!Excel_BuiltIn_Print_Titles_10</vt:lpstr>
      <vt:lpstr>Excel_BuiltIn_Print_Titles_10</vt:lpstr>
      <vt:lpstr>File_Transfer</vt:lpstr>
      <vt:lpstr>'CL mi parcours'!Impression_des_titres</vt:lpstr>
      <vt:lpstr>'Cl Slalom'!Impression_des_titres</vt:lpstr>
      <vt:lpstr>'TEMPS-poissy'!Impression_des_titres</vt:lpstr>
      <vt:lpstr>'Cl Catégories'!Zone_d_impression</vt:lpstr>
      <vt:lpstr>'CL GENERAL'!Zone_d_impression</vt:lpstr>
      <vt:lpstr>'CL mi parcours'!Zone_d_impression</vt:lpstr>
      <vt:lpstr>'Cl Slalom'!Zone_d_impression</vt:lpstr>
      <vt:lpstr>'Eq Chrono'!Zone_d_impression</vt:lpstr>
      <vt:lpstr>Equipes!Zone_d_impression</vt:lpstr>
      <vt:lpstr>'Note explicative fichier'!Zone_d_impression</vt:lpstr>
      <vt:lpstr>Recompenses!Zone_d_impression</vt:lpstr>
      <vt:lpstr>SurvG8!Zone_d_impression</vt:lpstr>
      <vt:lpstr>'Temps départ'!Zone_d_impression</vt:lpstr>
      <vt:lpstr>'TEMPS-poissy'!Zone_d_impression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Marie-Claude</dc:creator>
  <cp:keywords>json</cp:keywords>
  <cp:lastModifiedBy>a prugnaud</cp:lastModifiedBy>
  <cp:lastPrinted>2024-06-02T14:15:26Z</cp:lastPrinted>
  <dcterms:created xsi:type="dcterms:W3CDTF">2013-05-02T21:28:21Z</dcterms:created>
  <dcterms:modified xsi:type="dcterms:W3CDTF">2024-06-03T14:51:39Z</dcterms:modified>
</cp:coreProperties>
</file>